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Rekapitulácia stavby" sheetId="1" r:id="rId1"/>
    <sheet name="D190209 - Škola pre mimor..." sheetId="2" r:id="rId2"/>
  </sheets>
  <definedNames>
    <definedName name="_xlnm._FilterDatabase" localSheetId="1" hidden="1">'D190209 - Škola pre mimor...'!$C$121:$K$163</definedName>
    <definedName name="_xlnm.Print_Titles" localSheetId="1">'D190209 - Škola pre mimor...'!$121:$121</definedName>
    <definedName name="_xlnm.Print_Titles" localSheetId="0">'Rekapitulácia stavby'!$92:$92</definedName>
    <definedName name="_xlnm.Print_Area" localSheetId="1">'D190209 - Škola pre mimor...'!$C$4:$J$76,'D190209 - Škola pre mimor...'!$C$82:$J$105,'D190209 - Škola pre mimor...'!$C$111:$K$163</definedName>
    <definedName name="_xlnm.Print_Area" localSheetId="0">'Rekapitulácia stavby'!$D$4:$AO$76,'Rekapitulácia stavby'!$C$82:$AQ$96</definedName>
  </definedNames>
  <calcPr calcId="152511"/>
</workbook>
</file>

<file path=xl/calcChain.xml><?xml version="1.0" encoding="utf-8"?>
<calcChain xmlns="http://schemas.openxmlformats.org/spreadsheetml/2006/main">
  <c r="J35" i="2" l="1"/>
  <c r="J34" i="2"/>
  <c r="AY95" i="1"/>
  <c r="J33" i="2"/>
  <c r="AX95" i="1"/>
  <c r="BI163" i="2"/>
  <c r="BH163" i="2"/>
  <c r="BG163" i="2"/>
  <c r="BE163" i="2"/>
  <c r="T163" i="2"/>
  <c r="R163" i="2"/>
  <c r="P163" i="2"/>
  <c r="BK163" i="2"/>
  <c r="J163" i="2"/>
  <c r="BF163" i="2" s="1"/>
  <c r="BI162" i="2"/>
  <c r="BH162" i="2"/>
  <c r="BG162" i="2"/>
  <c r="BE162" i="2"/>
  <c r="T162" i="2"/>
  <c r="R162" i="2"/>
  <c r="P162" i="2"/>
  <c r="P159" i="2" s="1"/>
  <c r="BK162" i="2"/>
  <c r="J162" i="2"/>
  <c r="BF162" i="2"/>
  <c r="BI161" i="2"/>
  <c r="BH161" i="2"/>
  <c r="BG161" i="2"/>
  <c r="BE161" i="2"/>
  <c r="T161" i="2"/>
  <c r="T159" i="2" s="1"/>
  <c r="R161" i="2"/>
  <c r="P161" i="2"/>
  <c r="BK161" i="2"/>
  <c r="J161" i="2"/>
  <c r="BF161" i="2" s="1"/>
  <c r="BI160" i="2"/>
  <c r="BH160" i="2"/>
  <c r="BG160" i="2"/>
  <c r="BE160" i="2"/>
  <c r="T160" i="2"/>
  <c r="R160" i="2"/>
  <c r="R159" i="2" s="1"/>
  <c r="P160" i="2"/>
  <c r="BK160" i="2"/>
  <c r="BK159" i="2" s="1"/>
  <c r="J159" i="2" s="1"/>
  <c r="J104" i="2" s="1"/>
  <c r="J160" i="2"/>
  <c r="BF160" i="2"/>
  <c r="BI158" i="2"/>
  <c r="BH158" i="2"/>
  <c r="BG158" i="2"/>
  <c r="BE158" i="2"/>
  <c r="T158" i="2"/>
  <c r="R158" i="2"/>
  <c r="P158" i="2"/>
  <c r="P155" i="2" s="1"/>
  <c r="BK158" i="2"/>
  <c r="J158" i="2"/>
  <c r="BF158" i="2"/>
  <c r="BI157" i="2"/>
  <c r="BH157" i="2"/>
  <c r="BG157" i="2"/>
  <c r="BE157" i="2"/>
  <c r="T157" i="2"/>
  <c r="T155" i="2" s="1"/>
  <c r="R157" i="2"/>
  <c r="P157" i="2"/>
  <c r="BK157" i="2"/>
  <c r="J157" i="2"/>
  <c r="BF157" i="2" s="1"/>
  <c r="BI156" i="2"/>
  <c r="BH156" i="2"/>
  <c r="BG156" i="2"/>
  <c r="BE156" i="2"/>
  <c r="T156" i="2"/>
  <c r="R156" i="2"/>
  <c r="R155" i="2" s="1"/>
  <c r="P156" i="2"/>
  <c r="BK156" i="2"/>
  <c r="BK155" i="2" s="1"/>
  <c r="J155" i="2" s="1"/>
  <c r="J103" i="2" s="1"/>
  <c r="J156" i="2"/>
  <c r="BF156" i="2"/>
  <c r="BI154" i="2"/>
  <c r="BH154" i="2"/>
  <c r="BG154" i="2"/>
  <c r="BE154" i="2"/>
  <c r="T154" i="2"/>
  <c r="R154" i="2"/>
  <c r="P154" i="2"/>
  <c r="P151" i="2" s="1"/>
  <c r="BK154" i="2"/>
  <c r="J154" i="2"/>
  <c r="BF154" i="2"/>
  <c r="BI153" i="2"/>
  <c r="BH153" i="2"/>
  <c r="BG153" i="2"/>
  <c r="BE153" i="2"/>
  <c r="T153" i="2"/>
  <c r="T151" i="2" s="1"/>
  <c r="R153" i="2"/>
  <c r="P153" i="2"/>
  <c r="BK153" i="2"/>
  <c r="J153" i="2"/>
  <c r="BF153" i="2" s="1"/>
  <c r="BI152" i="2"/>
  <c r="BH152" i="2"/>
  <c r="BG152" i="2"/>
  <c r="BE152" i="2"/>
  <c r="T152" i="2"/>
  <c r="R152" i="2"/>
  <c r="R151" i="2" s="1"/>
  <c r="P152" i="2"/>
  <c r="BK152" i="2"/>
  <c r="BK151" i="2" s="1"/>
  <c r="J151" i="2" s="1"/>
  <c r="J102" i="2" s="1"/>
  <c r="J152" i="2"/>
  <c r="BF152" i="2"/>
  <c r="BI150" i="2"/>
  <c r="BH150" i="2"/>
  <c r="BG150" i="2"/>
  <c r="BE150" i="2"/>
  <c r="T150" i="2"/>
  <c r="R150" i="2"/>
  <c r="P150" i="2"/>
  <c r="BK150" i="2"/>
  <c r="J150" i="2"/>
  <c r="BF150" i="2"/>
  <c r="BI149" i="2"/>
  <c r="BH149" i="2"/>
  <c r="BG149" i="2"/>
  <c r="BE149" i="2"/>
  <c r="T149" i="2"/>
  <c r="R149" i="2"/>
  <c r="P149" i="2"/>
  <c r="BK149" i="2"/>
  <c r="J149" i="2"/>
  <c r="BF149" i="2" s="1"/>
  <c r="BI148" i="2"/>
  <c r="BH148" i="2"/>
  <c r="BG148" i="2"/>
  <c r="BE148" i="2"/>
  <c r="T148" i="2"/>
  <c r="R148" i="2"/>
  <c r="P148" i="2"/>
  <c r="BK148" i="2"/>
  <c r="J148" i="2"/>
  <c r="BF148" i="2"/>
  <c r="BI147" i="2"/>
  <c r="BH147" i="2"/>
  <c r="BG147" i="2"/>
  <c r="BE147" i="2"/>
  <c r="T147" i="2"/>
  <c r="T146" i="2" s="1"/>
  <c r="R147" i="2"/>
  <c r="R146" i="2"/>
  <c r="P147" i="2"/>
  <c r="P146" i="2" s="1"/>
  <c r="P143" i="2" s="1"/>
  <c r="BK147" i="2"/>
  <c r="BK146" i="2"/>
  <c r="J146" i="2"/>
  <c r="J101" i="2" s="1"/>
  <c r="J147" i="2"/>
  <c r="BF147" i="2" s="1"/>
  <c r="BI145" i="2"/>
  <c r="BH145" i="2"/>
  <c r="BG145" i="2"/>
  <c r="BE145" i="2"/>
  <c r="T145" i="2"/>
  <c r="T144" i="2" s="1"/>
  <c r="T143" i="2" s="1"/>
  <c r="R145" i="2"/>
  <c r="R144" i="2"/>
  <c r="P145" i="2"/>
  <c r="P144" i="2"/>
  <c r="BK145" i="2"/>
  <c r="BK144" i="2" s="1"/>
  <c r="J145" i="2"/>
  <c r="BF145" i="2"/>
  <c r="BI142" i="2"/>
  <c r="BH142" i="2"/>
  <c r="BG142" i="2"/>
  <c r="BE142" i="2"/>
  <c r="T142" i="2"/>
  <c r="T141" i="2"/>
  <c r="R142" i="2"/>
  <c r="R141" i="2" s="1"/>
  <c r="R123" i="2" s="1"/>
  <c r="P142" i="2"/>
  <c r="P141" i="2"/>
  <c r="BK142" i="2"/>
  <c r="BK141" i="2" s="1"/>
  <c r="J141" i="2" s="1"/>
  <c r="J98" i="2" s="1"/>
  <c r="J142" i="2"/>
  <c r="BF142" i="2"/>
  <c r="BI140" i="2"/>
  <c r="BH140" i="2"/>
  <c r="BG140" i="2"/>
  <c r="BE140" i="2"/>
  <c r="T140" i="2"/>
  <c r="R140" i="2"/>
  <c r="P140" i="2"/>
  <c r="BK140" i="2"/>
  <c r="J140" i="2"/>
  <c r="BF140" i="2"/>
  <c r="BI139" i="2"/>
  <c r="BH139" i="2"/>
  <c r="BG139" i="2"/>
  <c r="BE139" i="2"/>
  <c r="T139" i="2"/>
  <c r="R139" i="2"/>
  <c r="P139" i="2"/>
  <c r="BK139" i="2"/>
  <c r="J139" i="2"/>
  <c r="BF139" i="2" s="1"/>
  <c r="BI138" i="2"/>
  <c r="BH138" i="2"/>
  <c r="BG138" i="2"/>
  <c r="BE138" i="2"/>
  <c r="T138" i="2"/>
  <c r="R138" i="2"/>
  <c r="P138" i="2"/>
  <c r="BK138" i="2"/>
  <c r="J138" i="2"/>
  <c r="BF138" i="2"/>
  <c r="BI137" i="2"/>
  <c r="BH137" i="2"/>
  <c r="BG137" i="2"/>
  <c r="BE137" i="2"/>
  <c r="T137" i="2"/>
  <c r="R137" i="2"/>
  <c r="P137" i="2"/>
  <c r="BK137" i="2"/>
  <c r="J137" i="2"/>
  <c r="BF137" i="2" s="1"/>
  <c r="BI136" i="2"/>
  <c r="BH136" i="2"/>
  <c r="BG136" i="2"/>
  <c r="BE136" i="2"/>
  <c r="T136" i="2"/>
  <c r="R136" i="2"/>
  <c r="P136" i="2"/>
  <c r="BK136" i="2"/>
  <c r="J136" i="2"/>
  <c r="BF136" i="2"/>
  <c r="BI135" i="2"/>
  <c r="BH135" i="2"/>
  <c r="BG135" i="2"/>
  <c r="BE135" i="2"/>
  <c r="T135" i="2"/>
  <c r="R135" i="2"/>
  <c r="P135" i="2"/>
  <c r="BK135" i="2"/>
  <c r="J135" i="2"/>
  <c r="BF135" i="2" s="1"/>
  <c r="BI134" i="2"/>
  <c r="BH134" i="2"/>
  <c r="BG134" i="2"/>
  <c r="BE134" i="2"/>
  <c r="T134" i="2"/>
  <c r="R134" i="2"/>
  <c r="P134" i="2"/>
  <c r="BK134" i="2"/>
  <c r="J134" i="2"/>
  <c r="BF134" i="2"/>
  <c r="BI133" i="2"/>
  <c r="BH133" i="2"/>
  <c r="BG133" i="2"/>
  <c r="BE133" i="2"/>
  <c r="T133" i="2"/>
  <c r="R133" i="2"/>
  <c r="P133" i="2"/>
  <c r="BK133" i="2"/>
  <c r="J133" i="2"/>
  <c r="BF133" i="2" s="1"/>
  <c r="BI132" i="2"/>
  <c r="BH132" i="2"/>
  <c r="BG132" i="2"/>
  <c r="BE132" i="2"/>
  <c r="T132" i="2"/>
  <c r="R132" i="2"/>
  <c r="P132" i="2"/>
  <c r="BK132" i="2"/>
  <c r="J132" i="2"/>
  <c r="BF132" i="2"/>
  <c r="BI131" i="2"/>
  <c r="BH131" i="2"/>
  <c r="BG131" i="2"/>
  <c r="BE131" i="2"/>
  <c r="T131" i="2"/>
  <c r="T130" i="2" s="1"/>
  <c r="R131" i="2"/>
  <c r="R130" i="2"/>
  <c r="P131" i="2"/>
  <c r="P130" i="2" s="1"/>
  <c r="BK131" i="2"/>
  <c r="BK130" i="2"/>
  <c r="J130" i="2"/>
  <c r="J97" i="2" s="1"/>
  <c r="J131" i="2"/>
  <c r="BF131" i="2" s="1"/>
  <c r="BI129" i="2"/>
  <c r="BH129" i="2"/>
  <c r="BG129" i="2"/>
  <c r="BE129" i="2"/>
  <c r="T129" i="2"/>
  <c r="R129" i="2"/>
  <c r="P129" i="2"/>
  <c r="BK129" i="2"/>
  <c r="J129" i="2"/>
  <c r="BF129" i="2" s="1"/>
  <c r="BI128" i="2"/>
  <c r="BH128" i="2"/>
  <c r="BG128" i="2"/>
  <c r="BE128" i="2"/>
  <c r="T128" i="2"/>
  <c r="R128" i="2"/>
  <c r="P128" i="2"/>
  <c r="BK128" i="2"/>
  <c r="J128" i="2"/>
  <c r="BF128" i="2"/>
  <c r="BI127" i="2"/>
  <c r="BH127" i="2"/>
  <c r="BG127" i="2"/>
  <c r="BE127" i="2"/>
  <c r="T127" i="2"/>
  <c r="T124" i="2" s="1"/>
  <c r="T123" i="2" s="1"/>
  <c r="T122" i="2" s="1"/>
  <c r="R127" i="2"/>
  <c r="P127" i="2"/>
  <c r="BK127" i="2"/>
  <c r="J127" i="2"/>
  <c r="BF127" i="2" s="1"/>
  <c r="BI126" i="2"/>
  <c r="BH126" i="2"/>
  <c r="BG126" i="2"/>
  <c r="F33" i="2" s="1"/>
  <c r="BB95" i="1" s="1"/>
  <c r="BB94" i="1" s="1"/>
  <c r="BE126" i="2"/>
  <c r="T126" i="2"/>
  <c r="R126" i="2"/>
  <c r="P126" i="2"/>
  <c r="P124" i="2" s="1"/>
  <c r="BK126" i="2"/>
  <c r="J126" i="2"/>
  <c r="BF126" i="2"/>
  <c r="BI125" i="2"/>
  <c r="F35" i="2" s="1"/>
  <c r="BD95" i="1" s="1"/>
  <c r="BD94" i="1" s="1"/>
  <c r="W33" i="1" s="1"/>
  <c r="BH125" i="2"/>
  <c r="F34" i="2"/>
  <c r="BC95" i="1" s="1"/>
  <c r="BC94" i="1" s="1"/>
  <c r="BG125" i="2"/>
  <c r="BE125" i="2"/>
  <c r="J31" i="2" s="1"/>
  <c r="AV95" i="1" s="1"/>
  <c r="F31" i="2"/>
  <c r="AZ95" i="1" s="1"/>
  <c r="AZ94" i="1" s="1"/>
  <c r="T125" i="2"/>
  <c r="R125" i="2"/>
  <c r="R124" i="2"/>
  <c r="P125" i="2"/>
  <c r="BK125" i="2"/>
  <c r="BK124" i="2"/>
  <c r="J124" i="2" s="1"/>
  <c r="J96" i="2" s="1"/>
  <c r="J125" i="2"/>
  <c r="BF125" i="2" s="1"/>
  <c r="J119" i="2"/>
  <c r="F119" i="2"/>
  <c r="F118" i="2"/>
  <c r="F116" i="2"/>
  <c r="E114" i="2"/>
  <c r="J90" i="2"/>
  <c r="F90" i="2"/>
  <c r="F89" i="2"/>
  <c r="F87" i="2"/>
  <c r="E85" i="2"/>
  <c r="J19" i="2"/>
  <c r="E19" i="2"/>
  <c r="J89" i="2" s="1"/>
  <c r="J18" i="2"/>
  <c r="J10" i="2"/>
  <c r="J87" i="2" s="1"/>
  <c r="AS94" i="1"/>
  <c r="L90" i="1"/>
  <c r="AM90" i="1"/>
  <c r="AM89" i="1"/>
  <c r="L89" i="1"/>
  <c r="AM87" i="1"/>
  <c r="L87" i="1"/>
  <c r="L85" i="1"/>
  <c r="L84" i="1"/>
  <c r="AX94" i="1" l="1"/>
  <c r="W31" i="1"/>
  <c r="J144" i="2"/>
  <c r="J100" i="2" s="1"/>
  <c r="BK143" i="2"/>
  <c r="J143" i="2" s="1"/>
  <c r="J99" i="2" s="1"/>
  <c r="P123" i="2"/>
  <c r="P122" i="2" s="1"/>
  <c r="AU95" i="1" s="1"/>
  <c r="AU94" i="1" s="1"/>
  <c r="W29" i="1"/>
  <c r="AV94" i="1"/>
  <c r="J32" i="2"/>
  <c r="AW95" i="1" s="1"/>
  <c r="AT95" i="1" s="1"/>
  <c r="F32" i="2"/>
  <c r="BA95" i="1" s="1"/>
  <c r="BA94" i="1" s="1"/>
  <c r="W32" i="1"/>
  <c r="AY94" i="1"/>
  <c r="R143" i="2"/>
  <c r="R122" i="2" s="1"/>
  <c r="J116" i="2"/>
  <c r="J118" i="2"/>
  <c r="BK123" i="2"/>
  <c r="W30" i="1" l="1"/>
  <c r="AW94" i="1"/>
  <c r="AK30" i="1" s="1"/>
  <c r="AK29" i="1"/>
  <c r="AT94" i="1"/>
  <c r="J123" i="2"/>
  <c r="J95" i="2" s="1"/>
  <c r="BK122" i="2"/>
  <c r="J122" i="2" s="1"/>
  <c r="J28" i="2" l="1"/>
  <c r="J94" i="2"/>
  <c r="J37" i="2" l="1"/>
  <c r="AG95" i="1"/>
  <c r="AG94" i="1" l="1"/>
  <c r="AN95" i="1"/>
  <c r="AN94" i="1" l="1"/>
  <c r="AK26" i="1"/>
  <c r="AK35" i="1" s="1"/>
</calcChain>
</file>

<file path=xl/sharedStrings.xml><?xml version="1.0" encoding="utf-8"?>
<sst xmlns="http://schemas.openxmlformats.org/spreadsheetml/2006/main" count="787" uniqueCount="259">
  <si>
    <t>Export Komplet</t>
  </si>
  <si>
    <t/>
  </si>
  <si>
    <t>2.0</t>
  </si>
  <si>
    <t>False</t>
  </si>
  <si>
    <t>{183f13e8-f5b5-454d-a437-0fe8578e2809}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</si>
  <si>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</si>
  <si>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</si>
  <si>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</si>
  <si>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</si>
  <si>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</si>
  <si>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</si>
  <si>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</si>
  <si>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D190209</t>
  </si>
  <si>
    <t>Stavba:</t>
  </si>
  <si>
    <t>Škola pre mimoriadne nadané deti a Gymnázium - Oprava priestorov školskej kuchyne</t>
  </si>
  <si>
    <t>JKSO:</t>
  </si>
  <si>
    <t>KS:</t>
  </si>
  <si>
    <t>Miesto:</t>
  </si>
  <si>
    <t>Bratislava</t>
  </si>
  <si>
    <t>Dátum:</t>
  </si>
  <si>
    <t>24. 6. 2019</t>
  </si>
  <si>
    <t>Objednávateľ:</t>
  </si>
  <si>
    <t>IČO:</t>
  </si>
  <si>
    <t>31787088</t>
  </si>
  <si>
    <t>Škola pre mimoriadne nadané deti a Gymnázium</t>
  </si>
  <si>
    <t>IČ DPH:</t>
  </si>
  <si>
    <t>Zhotoviteľ:</t>
  </si>
  <si>
    <t>11850981</t>
  </si>
  <si>
    <t>Ladislav Pollák</t>
  </si>
  <si>
    <t>SK1029688990</t>
  </si>
  <si>
    <t>Projektant:</t>
  </si>
  <si>
    <t xml:space="preserve"> 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</si>
  <si>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</si>
  <si>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</si>
  <si>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</si>
  <si>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</si>
  <si>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</si>
  <si>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</si>
  <si>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</si>
  <si>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</si>
  <si>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</si>
  <si>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</si>
  <si>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</si>
  <si>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</si>
  <si>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</si>
  <si>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</si>
  <si>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</si>
  <si>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</si>
  <si>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</si>
  <si>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</si>
  <si>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</si>
  <si>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</si>
  <si>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</si>
  <si>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</si>
  <si>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</si>
  <si>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</si>
  <si>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</si>
  <si>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</si>
  <si>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</si>
  <si>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</si>
  <si>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</si>
  <si>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</si>
  <si>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</si>
  <si>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</si>
  <si>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</si>
  <si>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</si>
  <si>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</si>
  <si>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</si>
  <si>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</si>
  <si>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</si>
  <si>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</si>
  <si>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</si>
  <si>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</si>
  <si>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</si>
  <si>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</si>
  <si>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</si>
  <si>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</si>
  <si>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</si>
  <si>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</si>
  <si>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</si>
  <si>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</si>
  <si>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</si>
  <si>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</si>
  <si>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</si>
  <si>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</si>
  <si>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</si>
  <si>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</si>
  <si>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</si>
  <si>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</si>
  <si>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</si>
  <si>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</si>
  <si>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</si>
  <si>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</si>
  <si>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721 - Zdravotechnika</t>
  </si>
  <si>
    <t xml:space="preserve">    771 - Podlahy z dlaždíc</t>
  </si>
  <si>
    <t xml:space="preserve">    776 - Podlahy povlakové</t>
  </si>
  <si>
    <t xml:space="preserve">    781 - Obklady</t>
  </si>
  <si>
    <t xml:space="preserve">    784 - Maľby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</si>
  <si>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</si>
  <si>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</si>
  <si>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</si>
  <si>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</si>
  <si>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</si>
  <si>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</si>
  <si>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</si>
  <si>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</si>
  <si>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</si>
  <si>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</si>
  <si>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</si>
  <si>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</si>
  <si>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</si>
  <si>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</si>
  <si>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</si>
  <si>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6</t>
  </si>
  <si>
    <t>Úpravy povrchov, podlahy, osadenie</t>
  </si>
  <si>
    <t>K</t>
  </si>
  <si>
    <t>611421231</t>
  </si>
  <si>
    <t>Oprava vnútorných vápenných omietok stropov železobetónových rovných tvárnicových a klenieb, opravovaná plocha nad 5 do 10 %,štuková</t>
  </si>
  <si>
    <t>m2</t>
  </si>
  <si>
    <t>CS CENEKON 2019 01</t>
  </si>
  <si>
    <t>4</t>
  </si>
  <si>
    <t>2</t>
  </si>
  <si>
    <t>-1599300139</t>
  </si>
  <si>
    <t>612421231</t>
  </si>
  <si>
    <t>Oprava vnútorných vápenných omietok stien, opravovaná plocha nad 5 do 10 %,štuková</t>
  </si>
  <si>
    <t>-544384726</t>
  </si>
  <si>
    <t>3</t>
  </si>
  <si>
    <t>612460121</t>
  </si>
  <si>
    <t>Príprava vnútorného podkladu stien penetráciou základnou</t>
  </si>
  <si>
    <t>1878173561</t>
  </si>
  <si>
    <t>612460232</t>
  </si>
  <si>
    <t>Vnútorná omietka stien cementová hrubá, hr. 15 mm</t>
  </si>
  <si>
    <t>792258694</t>
  </si>
  <si>
    <t>5</t>
  </si>
  <si>
    <t>632450285</t>
  </si>
  <si>
    <t>Cementová samonivelizačná stierka BAUMIT Nivello 10, triedy CT-C30-F7, hr. 5 mm</t>
  </si>
  <si>
    <t>100637367</t>
  </si>
  <si>
    <t>9</t>
  </si>
  <si>
    <t>Ostatné konštrukcie a práce-búranie</t>
  </si>
  <si>
    <t>952901111</t>
  </si>
  <si>
    <t>Vyčistenie budov pri výške podlaží do 4 m</t>
  </si>
  <si>
    <t>1817652972</t>
  </si>
  <si>
    <t>7</t>
  </si>
  <si>
    <t>965044201</t>
  </si>
  <si>
    <t>Brúsenie existujúcich betónových podláh, zbrúsenie hrúbky do 3 mm</t>
  </si>
  <si>
    <t>1235791372</t>
  </si>
  <si>
    <t>8</t>
  </si>
  <si>
    <t>978011121</t>
  </si>
  <si>
    <t>Otlčenie omietok stropov vnútorných vápenných alebo vápennocementových v rozsahu do 10 %,  -0,00400t</t>
  </si>
  <si>
    <t>458195835</t>
  </si>
  <si>
    <t>978013121</t>
  </si>
  <si>
    <t>Otlčenie omietok stien vnútorných vápenných alebo vápennocementových v rozsahu do 10 %,  -0,00400t</t>
  </si>
  <si>
    <t>-1051827677</t>
  </si>
  <si>
    <t>10</t>
  </si>
  <si>
    <t>978013191</t>
  </si>
  <si>
    <t>Otlčenie omietok stien vnútorných vápenných alebo vápennocementových v rozsahu do 100 %,  -0,04600t</t>
  </si>
  <si>
    <t>-1274415853</t>
  </si>
  <si>
    <t>11</t>
  </si>
  <si>
    <t>979081111</t>
  </si>
  <si>
    <t>Odvoz sutiny a vybúraných hmôt na skládku do 1 km</t>
  </si>
  <si>
    <t>t</t>
  </si>
  <si>
    <t>201119376</t>
  </si>
  <si>
    <t>12</t>
  </si>
  <si>
    <t>979081121</t>
  </si>
  <si>
    <t>Odvoz sutiny a vybúraných hmôt na skládku za každý ďalší 1 km + 24km</t>
  </si>
  <si>
    <t>-730587175</t>
  </si>
  <si>
    <t>13</t>
  </si>
  <si>
    <t>979082111</t>
  </si>
  <si>
    <t>Vnútrostavenisková doprava sutiny a vybúraných hmôt do 10 m</t>
  </si>
  <si>
    <t>-1113461965</t>
  </si>
  <si>
    <t>14</t>
  </si>
  <si>
    <t>979082121</t>
  </si>
  <si>
    <t>Vnútrostavenisková doprava sutiny a vybúraných hmôt za každých ďalších 5 m</t>
  </si>
  <si>
    <t>-858506228</t>
  </si>
  <si>
    <t>15</t>
  </si>
  <si>
    <t>979089012</t>
  </si>
  <si>
    <t>Poplatok za skladovanie - betón, tehly, dlaždice (17 01 ), ostatné</t>
  </si>
  <si>
    <t>-1251502961</t>
  </si>
  <si>
    <t>99</t>
  </si>
  <si>
    <t>Presun hmôt HSV</t>
  </si>
  <si>
    <t>16</t>
  </si>
  <si>
    <t>999281111</t>
  </si>
  <si>
    <t>Presun hmôt pre opravy a údržbu objektov vrátane vonkajších plášťov výšky do 25 m</t>
  </si>
  <si>
    <t>-1781250717</t>
  </si>
  <si>
    <t>PSV</t>
  </si>
  <si>
    <t>Práce a dodávky PSV</t>
  </si>
  <si>
    <t>721</t>
  </si>
  <si>
    <t>Zdravotechnika</t>
  </si>
  <si>
    <t>17</t>
  </si>
  <si>
    <t>721110005</t>
  </si>
  <si>
    <t>kpl</t>
  </si>
  <si>
    <t>-1746018336</t>
  </si>
  <si>
    <t>771</t>
  </si>
  <si>
    <t>Podlahy z dlaždíc</t>
  </si>
  <si>
    <t>18</t>
  </si>
  <si>
    <t>771415004</t>
  </si>
  <si>
    <t>Montáž soklíkov z obkladačiek do tmelu veľ. 300 x 80 mm</t>
  </si>
  <si>
    <t>m</t>
  </si>
  <si>
    <t>1603147323</t>
  </si>
  <si>
    <t>19</t>
  </si>
  <si>
    <t>771576109</t>
  </si>
  <si>
    <t>Montáž podláh z dlaždíc keramických do tmelu flexibilného mrazuvzdorného veľ. 300 x 300 mm</t>
  </si>
  <si>
    <t>-410385321</t>
  </si>
  <si>
    <t>M</t>
  </si>
  <si>
    <t>597740001201</t>
  </si>
  <si>
    <t>Dlaždice keramické - dodávka</t>
  </si>
  <si>
    <t>32</t>
  </si>
  <si>
    <t>2017816932</t>
  </si>
  <si>
    <t>21</t>
  </si>
  <si>
    <t>998771201</t>
  </si>
  <si>
    <t>Presun hmôt pre podlahy z dlaždíc v objektoch výšky do 6m</t>
  </si>
  <si>
    <t>%</t>
  </si>
  <si>
    <t>-1601827781</t>
  </si>
  <si>
    <t>776</t>
  </si>
  <si>
    <t>Podlahy povlakové</t>
  </si>
  <si>
    <t>22</t>
  </si>
  <si>
    <t>776401800</t>
  </si>
  <si>
    <t>Demontáž soklíkov alebo líšt</t>
  </si>
  <si>
    <t>-1076658829</t>
  </si>
  <si>
    <t>23</t>
  </si>
  <si>
    <t>776511820</t>
  </si>
  <si>
    <t>Odstránenie povlakových podláh z nášľapnej plochy lepených s podložkou,  -0,00100t</t>
  </si>
  <si>
    <t>-806197482</t>
  </si>
  <si>
    <t>24</t>
  </si>
  <si>
    <t>998776201</t>
  </si>
  <si>
    <t>Presun hmôt pre podlahy povlakové v objektoch výšky do 6 m</t>
  </si>
  <si>
    <t>-1389068380</t>
  </si>
  <si>
    <t>781</t>
  </si>
  <si>
    <t>Obklady</t>
  </si>
  <si>
    <t>25</t>
  </si>
  <si>
    <t>781445207</t>
  </si>
  <si>
    <t>Montáž obkladov vnútor. stien z obkladačiek kladených do tmelu flexibilného veľ. 300x200 mm</t>
  </si>
  <si>
    <t>-1925748329</t>
  </si>
  <si>
    <t>26</t>
  </si>
  <si>
    <t>597640000702</t>
  </si>
  <si>
    <t>Obkladačky keramické glazované - dodávka</t>
  </si>
  <si>
    <t>-2146964721</t>
  </si>
  <si>
    <t>27</t>
  </si>
  <si>
    <t>998781201</t>
  </si>
  <si>
    <t>Presun hmôt pre obklady keramické v objektoch výšky do 6 m</t>
  </si>
  <si>
    <t>65738271</t>
  </si>
  <si>
    <t>784</t>
  </si>
  <si>
    <t>Maľby</t>
  </si>
  <si>
    <t>28</t>
  </si>
  <si>
    <t>784410120</t>
  </si>
  <si>
    <t>Penetrovanie jednonásobné hrubozrnných, savých podkladov výšky do 3,80 m</t>
  </si>
  <si>
    <t>-103207391</t>
  </si>
  <si>
    <t>29</t>
  </si>
  <si>
    <t>784410501</t>
  </si>
  <si>
    <t>Prebrúsenie a oprášenie hrubozrnných povrchov výšky do 3,80 m</t>
  </si>
  <si>
    <t>1574627474</t>
  </si>
  <si>
    <t>30</t>
  </si>
  <si>
    <t>784410620</t>
  </si>
  <si>
    <t>Vyrovnanie trhlín a nerovností na hrubozrnných povrchoch výšky do 3,80 m</t>
  </si>
  <si>
    <t>1961281972</t>
  </si>
  <si>
    <t>31</t>
  </si>
  <si>
    <t>784452276R</t>
  </si>
  <si>
    <t>Maľby z maliarskych zmesí Jupol, ručne nanášané dvojnásobné</t>
  </si>
  <si>
    <t>1275875740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</si>
</sst>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184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3" fillId="0" borderId="19" xfId="0" applyNumberFormat="1" applyFont="1" applyBorder="1" applyAlignment="1">
      <alignment vertical="center"/>
    </xf>
    <xf numFmtId="4" fontId="23" fillId="0" borderId="20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4" fontId="23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4" fillId="0" borderId="0" xfId="0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4" fontId="19" fillId="0" borderId="0" xfId="0" applyNumberFormat="1" applyFont="1" applyAlignment="1"/>
    <xf numFmtId="166" fontId="26" fillId="0" borderId="12" xfId="0" applyNumberFormat="1" applyFont="1" applyBorder="1" applyAlignment="1"/>
    <xf numFmtId="166" fontId="26" fillId="0" borderId="13" xfId="0" applyNumberFormat="1" applyFont="1" applyBorder="1" applyAlignment="1"/>
    <xf numFmtId="4" fontId="27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4" fontId="17" fillId="0" borderId="22" xfId="0" applyNumberFormat="1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8" fillId="0" borderId="22" xfId="0" applyFont="1" applyBorder="1" applyAlignment="1" applyProtection="1">
      <alignment horizontal="center" vertical="center"/>
      <protection locked="0"/>
    </xf>
    <xf numFmtId="49" fontId="28" fillId="0" borderId="22" xfId="0" applyNumberFormat="1" applyFont="1" applyBorder="1" applyAlignment="1" applyProtection="1">
      <alignment horizontal="left" vertical="center" wrapText="1"/>
      <protection locked="0"/>
    </xf>
    <xf numFmtId="0" fontId="28" fillId="0" borderId="22" xfId="0" applyFont="1" applyBorder="1" applyAlignment="1" applyProtection="1">
      <alignment horizontal="left" vertical="center" wrapText="1"/>
      <protection locked="0"/>
    </xf>
    <xf numFmtId="0" fontId="28" fillId="0" borderId="22" xfId="0" applyFont="1" applyBorder="1" applyAlignment="1" applyProtection="1">
      <alignment horizontal="center" vertical="center" wrapText="1"/>
      <protection locked="0"/>
    </xf>
    <xf numFmtId="167" fontId="28" fillId="0" borderId="22" xfId="0" applyNumberFormat="1" applyFont="1" applyBorder="1" applyAlignment="1" applyProtection="1">
      <alignment vertical="center"/>
      <protection locked="0"/>
    </xf>
    <xf numFmtId="4" fontId="28" fillId="0" borderId="22" xfId="0" applyNumberFormat="1" applyFont="1" applyBorder="1" applyAlignment="1" applyProtection="1">
      <alignment vertical="center"/>
      <protection locked="0"/>
    </xf>
    <xf numFmtId="0" fontId="29" fillId="0" borderId="3" xfId="0" applyFont="1" applyBorder="1" applyAlignment="1">
      <alignment vertical="center"/>
    </xf>
    <xf numFmtId="0" fontId="28" fillId="0" borderId="14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10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tabSelected="1" workbookViewId="0">
      <selection activeCell="BE17" sqref="BE17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ht="36.950000000000003" customHeight="1">
      <c r="AR2" s="160" t="s">
        <v>5</v>
      </c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S2" s="13" t="s">
        <v>6</v>
      </c>
      <c r="BT2" s="13" t="s">
        <v>7</v>
      </c>
    </row>
    <row r="3" spans="1:74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1:74" ht="24.95" customHeight="1">
      <c r="B4" s="16"/>
      <c r="D4" s="17" t="s">
        <v>8</v>
      </c>
      <c r="AR4" s="16"/>
      <c r="AS4" s="18" t="s">
        <v>9</v>
      </c>
      <c r="BS4" s="13" t="s">
        <v>10</v>
      </c>
    </row>
    <row r="5" spans="1:74" ht="12" customHeight="1">
      <c r="B5" s="16"/>
      <c r="D5" s="19" t="s">
        <v>11</v>
      </c>
      <c r="K5" s="157" t="s">
        <v>12</v>
      </c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R5" s="16"/>
      <c r="BS5" s="13" t="s">
        <v>6</v>
      </c>
    </row>
    <row r="6" spans="1:74" ht="36.950000000000003" customHeight="1">
      <c r="B6" s="16"/>
      <c r="D6" s="21" t="s">
        <v>13</v>
      </c>
      <c r="K6" s="159" t="s">
        <v>14</v>
      </c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R6" s="16"/>
      <c r="BS6" s="13" t="s">
        <v>6</v>
      </c>
    </row>
    <row r="7" spans="1:74" ht="12" customHeight="1">
      <c r="B7" s="16"/>
      <c r="D7" s="22" t="s">
        <v>15</v>
      </c>
      <c r="K7" s="20" t="s">
        <v>1</v>
      </c>
      <c r="AK7" s="22" t="s">
        <v>16</v>
      </c>
      <c r="AN7" s="20" t="s">
        <v>1</v>
      </c>
      <c r="AR7" s="16"/>
      <c r="BS7" s="13" t="s">
        <v>6</v>
      </c>
    </row>
    <row r="8" spans="1:74" ht="12" customHeight="1">
      <c r="B8" s="16"/>
      <c r="D8" s="22" t="s">
        <v>17</v>
      </c>
      <c r="K8" s="20" t="s">
        <v>18</v>
      </c>
      <c r="AK8" s="22" t="s">
        <v>19</v>
      </c>
      <c r="AN8" s="20" t="s">
        <v>20</v>
      </c>
      <c r="AR8" s="16"/>
      <c r="BS8" s="13" t="s">
        <v>6</v>
      </c>
    </row>
    <row r="9" spans="1:74" ht="14.45" customHeight="1">
      <c r="B9" s="16"/>
      <c r="AR9" s="16"/>
      <c r="BS9" s="13" t="s">
        <v>6</v>
      </c>
    </row>
    <row r="10" spans="1:74" ht="12" customHeight="1">
      <c r="B10" s="16"/>
      <c r="D10" s="22" t="s">
        <v>21</v>
      </c>
      <c r="AK10" s="22" t="s">
        <v>22</v>
      </c>
      <c r="AN10" s="20" t="s">
        <v>23</v>
      </c>
      <c r="AR10" s="16"/>
      <c r="BS10" s="13" t="s">
        <v>6</v>
      </c>
    </row>
    <row r="11" spans="1:74" ht="18.399999999999999" customHeight="1">
      <c r="B11" s="16"/>
      <c r="E11" s="20" t="s">
        <v>24</v>
      </c>
      <c r="AK11" s="22" t="s">
        <v>25</v>
      </c>
      <c r="AN11" s="20" t="s">
        <v>1</v>
      </c>
      <c r="AR11" s="16"/>
      <c r="BS11" s="13" t="s">
        <v>6</v>
      </c>
    </row>
    <row r="12" spans="1:74" ht="6.95" customHeight="1">
      <c r="B12" s="16"/>
      <c r="AR12" s="16"/>
      <c r="BS12" s="13" t="s">
        <v>6</v>
      </c>
    </row>
    <row r="13" spans="1:74" ht="12" customHeight="1">
      <c r="B13" s="16"/>
      <c r="D13" s="22" t="s">
        <v>26</v>
      </c>
      <c r="AK13" s="22" t="s">
        <v>22</v>
      </c>
      <c r="AN13" s="20" t="s">
        <v>27</v>
      </c>
      <c r="AR13" s="16"/>
      <c r="BS13" s="13" t="s">
        <v>6</v>
      </c>
    </row>
    <row r="14" spans="1:74" ht="12.75">
      <c r="B14" s="16"/>
      <c r="E14" s="20" t="s">
        <v>28</v>
      </c>
      <c r="AK14" s="22" t="s">
        <v>25</v>
      </c>
      <c r="AN14" s="20" t="s">
        <v>29</v>
      </c>
      <c r="AR14" s="16"/>
      <c r="BS14" s="13" t="s">
        <v>6</v>
      </c>
    </row>
    <row r="15" spans="1:74" ht="6.95" customHeight="1">
      <c r="B15" s="16"/>
      <c r="AR15" s="16"/>
      <c r="BS15" s="13" t="s">
        <v>3</v>
      </c>
    </row>
    <row r="16" spans="1:74" ht="12" customHeight="1">
      <c r="B16" s="16"/>
      <c r="D16" s="22" t="s">
        <v>30</v>
      </c>
      <c r="AK16" s="22" t="s">
        <v>22</v>
      </c>
      <c r="AN16" s="20" t="s">
        <v>1</v>
      </c>
      <c r="AR16" s="16"/>
      <c r="BS16" s="13" t="s">
        <v>3</v>
      </c>
    </row>
    <row r="17" spans="2:71" ht="18.399999999999999" customHeight="1">
      <c r="B17" s="16"/>
      <c r="E17" s="20" t="s">
        <v>31</v>
      </c>
      <c r="AK17" s="22" t="s">
        <v>25</v>
      </c>
      <c r="AN17" s="20" t="s">
        <v>1</v>
      </c>
      <c r="AR17" s="16"/>
      <c r="BS17" s="13" t="s">
        <v>32</v>
      </c>
    </row>
    <row r="18" spans="2:71" ht="6.95" customHeight="1">
      <c r="B18" s="16"/>
      <c r="AR18" s="16"/>
      <c r="BS18" s="13" t="s">
        <v>6</v>
      </c>
    </row>
    <row r="19" spans="2:71" ht="12" customHeight="1">
      <c r="B19" s="16"/>
      <c r="D19" s="22" t="s">
        <v>33</v>
      </c>
      <c r="AK19" s="22" t="s">
        <v>22</v>
      </c>
      <c r="AN19" s="20" t="s">
        <v>1</v>
      </c>
      <c r="AR19" s="16"/>
      <c r="BS19" s="13" t="s">
        <v>6</v>
      </c>
    </row>
    <row r="20" spans="2:71" ht="18.399999999999999" customHeight="1">
      <c r="B20" s="16"/>
      <c r="E20" s="20" t="s">
        <v>28</v>
      </c>
      <c r="AK20" s="22" t="s">
        <v>25</v>
      </c>
      <c r="AN20" s="20" t="s">
        <v>1</v>
      </c>
      <c r="AR20" s="16"/>
      <c r="BS20" s="13" t="s">
        <v>32</v>
      </c>
    </row>
    <row r="21" spans="2:71" ht="6.95" customHeight="1">
      <c r="B21" s="16"/>
      <c r="AR21" s="16"/>
    </row>
    <row r="22" spans="2:71" ht="12" customHeight="1">
      <c r="B22" s="16"/>
      <c r="D22" s="22" t="s">
        <v>34</v>
      </c>
      <c r="AR22" s="16"/>
    </row>
    <row r="23" spans="2:71" ht="16.5" customHeight="1">
      <c r="B23" s="16"/>
      <c r="E23" s="161" t="s">
        <v>1</v>
      </c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R23" s="16"/>
    </row>
    <row r="24" spans="2:71" ht="6.95" customHeight="1">
      <c r="B24" s="16"/>
      <c r="AR24" s="16"/>
    </row>
    <row r="25" spans="2:71" ht="6.95" customHeight="1">
      <c r="B25" s="1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6"/>
    </row>
    <row r="26" spans="2:71" s="1" customFormat="1" ht="25.9" customHeight="1">
      <c r="B26" s="25"/>
      <c r="D26" s="26" t="s">
        <v>35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162">
        <f>ROUND(AG94,2)</f>
        <v>7401.47</v>
      </c>
      <c r="AL26" s="163"/>
      <c r="AM26" s="163"/>
      <c r="AN26" s="163"/>
      <c r="AO26" s="163"/>
      <c r="AR26" s="25"/>
    </row>
    <row r="27" spans="2:71" s="1" customFormat="1" ht="6.95" customHeight="1">
      <c r="B27" s="25"/>
      <c r="AR27" s="25"/>
    </row>
    <row r="28" spans="2:71" s="1" customFormat="1" ht="12.75">
      <c r="B28" s="25"/>
      <c r="L28" s="156" t="s">
        <v>36</v>
      </c>
      <c r="M28" s="156"/>
      <c r="N28" s="156"/>
      <c r="O28" s="156"/>
      <c r="P28" s="156"/>
      <c r="W28" s="156" t="s">
        <v>37</v>
      </c>
      <c r="X28" s="156"/>
      <c r="Y28" s="156"/>
      <c r="Z28" s="156"/>
      <c r="AA28" s="156"/>
      <c r="AB28" s="156"/>
      <c r="AC28" s="156"/>
      <c r="AD28" s="156"/>
      <c r="AE28" s="156"/>
      <c r="AK28" s="156" t="s">
        <v>38</v>
      </c>
      <c r="AL28" s="156"/>
      <c r="AM28" s="156"/>
      <c r="AN28" s="156"/>
      <c r="AO28" s="156"/>
      <c r="AR28" s="25"/>
    </row>
    <row r="29" spans="2:71" s="2" customFormat="1" ht="14.45" customHeight="1">
      <c r="B29" s="29"/>
      <c r="D29" s="22" t="s">
        <v>39</v>
      </c>
      <c r="F29" s="22" t="s">
        <v>40</v>
      </c>
      <c r="L29" s="155">
        <v>0.2</v>
      </c>
      <c r="M29" s="154"/>
      <c r="N29" s="154"/>
      <c r="O29" s="154"/>
      <c r="P29" s="154"/>
      <c r="W29" s="153">
        <f>ROUND(AZ94, 2)</f>
        <v>0</v>
      </c>
      <c r="X29" s="154"/>
      <c r="Y29" s="154"/>
      <c r="Z29" s="154"/>
      <c r="AA29" s="154"/>
      <c r="AB29" s="154"/>
      <c r="AC29" s="154"/>
      <c r="AD29" s="154"/>
      <c r="AE29" s="154"/>
      <c r="AK29" s="153">
        <f>ROUND(AV94, 2)</f>
        <v>0</v>
      </c>
      <c r="AL29" s="154"/>
      <c r="AM29" s="154"/>
      <c r="AN29" s="154"/>
      <c r="AO29" s="154"/>
      <c r="AR29" s="29"/>
    </row>
    <row r="30" spans="2:71" s="2" customFormat="1" ht="14.45" customHeight="1">
      <c r="B30" s="29"/>
      <c r="F30" s="22" t="s">
        <v>41</v>
      </c>
      <c r="L30" s="155">
        <v>0.2</v>
      </c>
      <c r="M30" s="154"/>
      <c r="N30" s="154"/>
      <c r="O30" s="154"/>
      <c r="P30" s="154"/>
      <c r="W30" s="153">
        <f>ROUND(BA94, 2)</f>
        <v>7401.47</v>
      </c>
      <c r="X30" s="154"/>
      <c r="Y30" s="154"/>
      <c r="Z30" s="154"/>
      <c r="AA30" s="154"/>
      <c r="AB30" s="154"/>
      <c r="AC30" s="154"/>
      <c r="AD30" s="154"/>
      <c r="AE30" s="154"/>
      <c r="AK30" s="153">
        <f>ROUND(AW94, 2)</f>
        <v>1480.29</v>
      </c>
      <c r="AL30" s="154"/>
      <c r="AM30" s="154"/>
      <c r="AN30" s="154"/>
      <c r="AO30" s="154"/>
      <c r="AR30" s="29"/>
    </row>
    <row r="31" spans="2:71" s="2" customFormat="1" ht="14.45" hidden="1" customHeight="1">
      <c r="B31" s="29"/>
      <c r="F31" s="22" t="s">
        <v>42</v>
      </c>
      <c r="L31" s="155">
        <v>0.2</v>
      </c>
      <c r="M31" s="154"/>
      <c r="N31" s="154"/>
      <c r="O31" s="154"/>
      <c r="P31" s="154"/>
      <c r="W31" s="153">
        <f>ROUND(BB94, 2)</f>
        <v>0</v>
      </c>
      <c r="X31" s="154"/>
      <c r="Y31" s="154"/>
      <c r="Z31" s="154"/>
      <c r="AA31" s="154"/>
      <c r="AB31" s="154"/>
      <c r="AC31" s="154"/>
      <c r="AD31" s="154"/>
      <c r="AE31" s="154"/>
      <c r="AK31" s="153">
        <v>0</v>
      </c>
      <c r="AL31" s="154"/>
      <c r="AM31" s="154"/>
      <c r="AN31" s="154"/>
      <c r="AO31" s="154"/>
      <c r="AR31" s="29"/>
    </row>
    <row r="32" spans="2:71" s="2" customFormat="1" ht="14.45" hidden="1" customHeight="1">
      <c r="B32" s="29"/>
      <c r="F32" s="22" t="s">
        <v>43</v>
      </c>
      <c r="L32" s="155">
        <v>0.2</v>
      </c>
      <c r="M32" s="154"/>
      <c r="N32" s="154"/>
      <c r="O32" s="154"/>
      <c r="P32" s="154"/>
      <c r="W32" s="153">
        <f>ROUND(BC94, 2)</f>
        <v>0</v>
      </c>
      <c r="X32" s="154"/>
      <c r="Y32" s="154"/>
      <c r="Z32" s="154"/>
      <c r="AA32" s="154"/>
      <c r="AB32" s="154"/>
      <c r="AC32" s="154"/>
      <c r="AD32" s="154"/>
      <c r="AE32" s="154"/>
      <c r="AK32" s="153">
        <v>0</v>
      </c>
      <c r="AL32" s="154"/>
      <c r="AM32" s="154"/>
      <c r="AN32" s="154"/>
      <c r="AO32" s="154"/>
      <c r="AR32" s="29"/>
    </row>
    <row r="33" spans="2:44" s="2" customFormat="1" ht="14.45" hidden="1" customHeight="1">
      <c r="B33" s="29"/>
      <c r="F33" s="22" t="s">
        <v>44</v>
      </c>
      <c r="L33" s="155">
        <v>0</v>
      </c>
      <c r="M33" s="154"/>
      <c r="N33" s="154"/>
      <c r="O33" s="154"/>
      <c r="P33" s="154"/>
      <c r="W33" s="153">
        <f>ROUND(BD94, 2)</f>
        <v>0</v>
      </c>
      <c r="X33" s="154"/>
      <c r="Y33" s="154"/>
      <c r="Z33" s="154"/>
      <c r="AA33" s="154"/>
      <c r="AB33" s="154"/>
      <c r="AC33" s="154"/>
      <c r="AD33" s="154"/>
      <c r="AE33" s="154"/>
      <c r="AK33" s="153">
        <v>0</v>
      </c>
      <c r="AL33" s="154"/>
      <c r="AM33" s="154"/>
      <c r="AN33" s="154"/>
      <c r="AO33" s="154"/>
      <c r="AR33" s="29"/>
    </row>
    <row r="34" spans="2:44" s="1" customFormat="1" ht="6.95" customHeight="1">
      <c r="B34" s="25"/>
      <c r="AR34" s="25"/>
    </row>
    <row r="35" spans="2:44" s="1" customFormat="1" ht="25.9" customHeight="1">
      <c r="B35" s="25"/>
      <c r="C35" s="30"/>
      <c r="D35" s="31" t="s">
        <v>45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3" t="s">
        <v>46</v>
      </c>
      <c r="U35" s="32"/>
      <c r="V35" s="32"/>
      <c r="W35" s="32"/>
      <c r="X35" s="149" t="s">
        <v>47</v>
      </c>
      <c r="Y35" s="150"/>
      <c r="Z35" s="150"/>
      <c r="AA35" s="150"/>
      <c r="AB35" s="150"/>
      <c r="AC35" s="32"/>
      <c r="AD35" s="32"/>
      <c r="AE35" s="32"/>
      <c r="AF35" s="32"/>
      <c r="AG35" s="32"/>
      <c r="AH35" s="32"/>
      <c r="AI35" s="32"/>
      <c r="AJ35" s="32"/>
      <c r="AK35" s="151">
        <f>SUM(AK26:AK33)</f>
        <v>8881.76</v>
      </c>
      <c r="AL35" s="150"/>
      <c r="AM35" s="150"/>
      <c r="AN35" s="150"/>
      <c r="AO35" s="152"/>
      <c r="AP35" s="30"/>
      <c r="AQ35" s="30"/>
      <c r="AR35" s="25"/>
    </row>
    <row r="36" spans="2:44" s="1" customFormat="1" ht="6.95" customHeight="1">
      <c r="B36" s="25"/>
      <c r="AR36" s="25"/>
    </row>
    <row r="37" spans="2:44" s="1" customFormat="1" ht="14.45" customHeight="1">
      <c r="B37" s="25"/>
      <c r="AR37" s="25"/>
    </row>
    <row r="38" spans="2:44" ht="14.45" customHeight="1">
      <c r="B38" s="16"/>
      <c r="AR38" s="16"/>
    </row>
    <row r="39" spans="2:44" ht="14.45" customHeight="1">
      <c r="B39" s="16"/>
      <c r="AR39" s="16"/>
    </row>
    <row r="40" spans="2:44" ht="14.45" customHeight="1">
      <c r="B40" s="16"/>
      <c r="AR40" s="16"/>
    </row>
    <row r="41" spans="2:44" ht="14.45" customHeight="1">
      <c r="B41" s="16"/>
      <c r="AR41" s="16"/>
    </row>
    <row r="42" spans="2:44" ht="14.45" customHeight="1">
      <c r="B42" s="16"/>
      <c r="AR42" s="16"/>
    </row>
    <row r="43" spans="2:44" ht="14.45" customHeight="1">
      <c r="B43" s="16"/>
      <c r="AR43" s="16"/>
    </row>
    <row r="44" spans="2:44" ht="14.45" customHeight="1">
      <c r="B44" s="16"/>
      <c r="AR44" s="16"/>
    </row>
    <row r="45" spans="2:44" ht="14.45" customHeight="1">
      <c r="B45" s="16"/>
      <c r="AR45" s="16"/>
    </row>
    <row r="46" spans="2:44" ht="14.45" customHeight="1">
      <c r="B46" s="16"/>
      <c r="AR46" s="16"/>
    </row>
    <row r="47" spans="2:44" ht="14.45" customHeight="1">
      <c r="B47" s="16"/>
      <c r="AR47" s="16"/>
    </row>
    <row r="48" spans="2:44" ht="14.45" customHeight="1">
      <c r="B48" s="16"/>
      <c r="AR48" s="16"/>
    </row>
    <row r="49" spans="2:44" s="1" customFormat="1" ht="14.45" customHeight="1">
      <c r="B49" s="25"/>
      <c r="D49" s="34" t="s">
        <v>48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4" t="s">
        <v>49</v>
      </c>
      <c r="AI49" s="35"/>
      <c r="AJ49" s="35"/>
      <c r="AK49" s="35"/>
      <c r="AL49" s="35"/>
      <c r="AM49" s="35"/>
      <c r="AN49" s="35"/>
      <c r="AO49" s="35"/>
      <c r="AR49" s="25"/>
    </row>
    <row r="50" spans="2:44">
      <c r="B50" s="16"/>
      <c r="AR50" s="16"/>
    </row>
    <row r="51" spans="2:44">
      <c r="B51" s="16"/>
      <c r="AR51" s="16"/>
    </row>
    <row r="52" spans="2:44">
      <c r="B52" s="16"/>
      <c r="AR52" s="16"/>
    </row>
    <row r="53" spans="2:44">
      <c r="B53" s="16"/>
      <c r="AR53" s="16"/>
    </row>
    <row r="54" spans="2:44">
      <c r="B54" s="16"/>
      <c r="AR54" s="16"/>
    </row>
    <row r="55" spans="2:44">
      <c r="B55" s="16"/>
      <c r="AR55" s="16"/>
    </row>
    <row r="56" spans="2:44">
      <c r="B56" s="16"/>
      <c r="AR56" s="16"/>
    </row>
    <row r="57" spans="2:44">
      <c r="B57" s="16"/>
      <c r="AR57" s="16"/>
    </row>
    <row r="58" spans="2:44">
      <c r="B58" s="16"/>
      <c r="AR58" s="16"/>
    </row>
    <row r="59" spans="2:44">
      <c r="B59" s="16"/>
      <c r="AR59" s="16"/>
    </row>
    <row r="60" spans="2:44" s="1" customFormat="1" ht="12.75">
      <c r="B60" s="25"/>
      <c r="D60" s="36" t="s">
        <v>50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6" t="s">
        <v>51</v>
      </c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36" t="s">
        <v>50</v>
      </c>
      <c r="AI60" s="27"/>
      <c r="AJ60" s="27"/>
      <c r="AK60" s="27"/>
      <c r="AL60" s="27"/>
      <c r="AM60" s="36" t="s">
        <v>51</v>
      </c>
      <c r="AN60" s="27"/>
      <c r="AO60" s="27"/>
      <c r="AR60" s="25"/>
    </row>
    <row r="61" spans="2:44">
      <c r="B61" s="16"/>
      <c r="AR61" s="16"/>
    </row>
    <row r="62" spans="2:44">
      <c r="B62" s="16"/>
      <c r="AR62" s="16"/>
    </row>
    <row r="63" spans="2:44">
      <c r="B63" s="16"/>
      <c r="AR63" s="16"/>
    </row>
    <row r="64" spans="2:44" s="1" customFormat="1" ht="12.75">
      <c r="B64" s="25"/>
      <c r="D64" s="34" t="s">
        <v>52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4" t="s">
        <v>53</v>
      </c>
      <c r="AI64" s="35"/>
      <c r="AJ64" s="35"/>
      <c r="AK64" s="35"/>
      <c r="AL64" s="35"/>
      <c r="AM64" s="35"/>
      <c r="AN64" s="35"/>
      <c r="AO64" s="35"/>
      <c r="AR64" s="25"/>
    </row>
    <row r="65" spans="2:44">
      <c r="B65" s="16"/>
      <c r="AR65" s="16"/>
    </row>
    <row r="66" spans="2:44">
      <c r="B66" s="16"/>
      <c r="AR66" s="16"/>
    </row>
    <row r="67" spans="2:44">
      <c r="B67" s="16"/>
      <c r="AR67" s="16"/>
    </row>
    <row r="68" spans="2:44">
      <c r="B68" s="16"/>
      <c r="AR68" s="16"/>
    </row>
    <row r="69" spans="2:44">
      <c r="B69" s="16"/>
      <c r="AR69" s="16"/>
    </row>
    <row r="70" spans="2:44">
      <c r="B70" s="16"/>
      <c r="AR70" s="16"/>
    </row>
    <row r="71" spans="2:44">
      <c r="B71" s="16"/>
      <c r="AR71" s="16"/>
    </row>
    <row r="72" spans="2:44">
      <c r="B72" s="16"/>
      <c r="AR72" s="16"/>
    </row>
    <row r="73" spans="2:44">
      <c r="B73" s="16"/>
      <c r="AR73" s="16"/>
    </row>
    <row r="74" spans="2:44">
      <c r="B74" s="16"/>
      <c r="AR74" s="16"/>
    </row>
    <row r="75" spans="2:44" s="1" customFormat="1" ht="12.75">
      <c r="B75" s="25"/>
      <c r="D75" s="36" t="s">
        <v>50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36" t="s">
        <v>51</v>
      </c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36" t="s">
        <v>50</v>
      </c>
      <c r="AI75" s="27"/>
      <c r="AJ75" s="27"/>
      <c r="AK75" s="27"/>
      <c r="AL75" s="27"/>
      <c r="AM75" s="36" t="s">
        <v>51</v>
      </c>
      <c r="AN75" s="27"/>
      <c r="AO75" s="27"/>
      <c r="AR75" s="25"/>
    </row>
    <row r="76" spans="2:44" s="1" customFormat="1">
      <c r="B76" s="25"/>
      <c r="AR76" s="25"/>
    </row>
    <row r="77" spans="2:44" s="1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25"/>
    </row>
    <row r="81" spans="1:90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25"/>
    </row>
    <row r="82" spans="1:90" s="1" customFormat="1" ht="24.95" customHeight="1">
      <c r="B82" s="25"/>
      <c r="C82" s="17" t="s">
        <v>54</v>
      </c>
      <c r="AR82" s="25"/>
    </row>
    <row r="83" spans="1:90" s="1" customFormat="1" ht="6.95" customHeight="1">
      <c r="B83" s="25"/>
      <c r="AR83" s="25"/>
    </row>
    <row r="84" spans="1:90" s="3" customFormat="1" ht="12" customHeight="1">
      <c r="B84" s="41"/>
      <c r="C84" s="22" t="s">
        <v>11</v>
      </c>
      <c r="L84" s="3" t="str">
        <f>K5</f>
        <v>D190209</v>
      </c>
      <c r="AR84" s="41"/>
    </row>
    <row r="85" spans="1:90" s="4" customFormat="1" ht="36.950000000000003" customHeight="1">
      <c r="B85" s="42"/>
      <c r="C85" s="43" t="s">
        <v>13</v>
      </c>
      <c r="L85" s="174" t="str">
        <f>K6</f>
        <v>Škola pre mimoriadne nadané deti a Gymnázium - Oprava priestorov školskej kuchyne</v>
      </c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5"/>
      <c r="AN85" s="175"/>
      <c r="AO85" s="175"/>
      <c r="AR85" s="42"/>
    </row>
    <row r="86" spans="1:90" s="1" customFormat="1" ht="6.95" customHeight="1">
      <c r="B86" s="25"/>
      <c r="AR86" s="25"/>
    </row>
    <row r="87" spans="1:90" s="1" customFormat="1" ht="12" customHeight="1">
      <c r="B87" s="25"/>
      <c r="C87" s="22" t="s">
        <v>17</v>
      </c>
      <c r="L87" s="44" t="str">
        <f>IF(K8="","",K8)</f>
        <v>Bratislava</v>
      </c>
      <c r="AI87" s="22" t="s">
        <v>19</v>
      </c>
      <c r="AM87" s="176" t="str">
        <f>IF(AN8= "","",AN8)</f>
        <v>24. 6. 2019</v>
      </c>
      <c r="AN87" s="176"/>
      <c r="AR87" s="25"/>
    </row>
    <row r="88" spans="1:90" s="1" customFormat="1" ht="6.95" customHeight="1">
      <c r="B88" s="25"/>
      <c r="AR88" s="25"/>
    </row>
    <row r="89" spans="1:90" s="1" customFormat="1" ht="15.2" customHeight="1">
      <c r="B89" s="25"/>
      <c r="C89" s="22" t="s">
        <v>21</v>
      </c>
      <c r="L89" s="3" t="str">
        <f>IF(E11= "","",E11)</f>
        <v>Škola pre mimoriadne nadané deti a Gymnázium</v>
      </c>
      <c r="AI89" s="22" t="s">
        <v>30</v>
      </c>
      <c r="AM89" s="177" t="str">
        <f>IF(E17="","",E17)</f>
        <v xml:space="preserve"> </v>
      </c>
      <c r="AN89" s="178"/>
      <c r="AO89" s="178"/>
      <c r="AP89" s="178"/>
      <c r="AR89" s="25"/>
      <c r="AS89" s="179" t="s">
        <v>55</v>
      </c>
      <c r="AT89" s="180"/>
      <c r="AU89" s="46"/>
      <c r="AV89" s="46"/>
      <c r="AW89" s="46"/>
      <c r="AX89" s="46"/>
      <c r="AY89" s="46"/>
      <c r="AZ89" s="46"/>
      <c r="BA89" s="46"/>
      <c r="BB89" s="46"/>
      <c r="BC89" s="46"/>
      <c r="BD89" s="47"/>
    </row>
    <row r="90" spans="1:90" s="1" customFormat="1" ht="15.2" customHeight="1">
      <c r="B90" s="25"/>
      <c r="C90" s="22" t="s">
        <v>26</v>
      </c>
      <c r="L90" s="3" t="str">
        <f>IF(E14="","",E14)</f>
        <v>Ladislav Pollák</v>
      </c>
      <c r="AI90" s="22" t="s">
        <v>33</v>
      </c>
      <c r="AM90" s="177" t="str">
        <f>IF(E20="","",E20)</f>
        <v>Ladislav Pollák</v>
      </c>
      <c r="AN90" s="178"/>
      <c r="AO90" s="178"/>
      <c r="AP90" s="178"/>
      <c r="AR90" s="25"/>
      <c r="AS90" s="181"/>
      <c r="AT90" s="182"/>
      <c r="AU90" s="48"/>
      <c r="AV90" s="48"/>
      <c r="AW90" s="48"/>
      <c r="AX90" s="48"/>
      <c r="AY90" s="48"/>
      <c r="AZ90" s="48"/>
      <c r="BA90" s="48"/>
      <c r="BB90" s="48"/>
      <c r="BC90" s="48"/>
      <c r="BD90" s="49"/>
    </row>
    <row r="91" spans="1:90" s="1" customFormat="1" ht="10.9" customHeight="1">
      <c r="B91" s="25"/>
      <c r="AR91" s="25"/>
      <c r="AS91" s="181"/>
      <c r="AT91" s="182"/>
      <c r="AU91" s="48"/>
      <c r="AV91" s="48"/>
      <c r="AW91" s="48"/>
      <c r="AX91" s="48"/>
      <c r="AY91" s="48"/>
      <c r="AZ91" s="48"/>
      <c r="BA91" s="48"/>
      <c r="BB91" s="48"/>
      <c r="BC91" s="48"/>
      <c r="BD91" s="49"/>
    </row>
    <row r="92" spans="1:90" s="1" customFormat="1" ht="29.25" customHeight="1">
      <c r="B92" s="25"/>
      <c r="C92" s="164" t="s">
        <v>56</v>
      </c>
      <c r="D92" s="165"/>
      <c r="E92" s="165"/>
      <c r="F92" s="165"/>
      <c r="G92" s="165"/>
      <c r="H92" s="50"/>
      <c r="I92" s="166" t="s">
        <v>57</v>
      </c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  <c r="AA92" s="165"/>
      <c r="AB92" s="165"/>
      <c r="AC92" s="165"/>
      <c r="AD92" s="165"/>
      <c r="AE92" s="165"/>
      <c r="AF92" s="165"/>
      <c r="AG92" s="167" t="s">
        <v>58</v>
      </c>
      <c r="AH92" s="165"/>
      <c r="AI92" s="165"/>
      <c r="AJ92" s="165"/>
      <c r="AK92" s="165"/>
      <c r="AL92" s="165"/>
      <c r="AM92" s="165"/>
      <c r="AN92" s="166" t="s">
        <v>59</v>
      </c>
      <c r="AO92" s="165"/>
      <c r="AP92" s="168"/>
      <c r="AQ92" s="51" t="s">
        <v>60</v>
      </c>
      <c r="AR92" s="25"/>
      <c r="AS92" s="52" t="s">
        <v>61</v>
      </c>
      <c r="AT92" s="53" t="s">
        <v>62</v>
      </c>
      <c r="AU92" s="53" t="s">
        <v>63</v>
      </c>
      <c r="AV92" s="53" t="s">
        <v>64</v>
      </c>
      <c r="AW92" s="53" t="s">
        <v>65</v>
      </c>
      <c r="AX92" s="53" t="s">
        <v>66</v>
      </c>
      <c r="AY92" s="53" t="s">
        <v>67</v>
      </c>
      <c r="AZ92" s="53" t="s">
        <v>68</v>
      </c>
      <c r="BA92" s="53" t="s">
        <v>69</v>
      </c>
      <c r="BB92" s="53" t="s">
        <v>70</v>
      </c>
      <c r="BC92" s="53" t="s">
        <v>71</v>
      </c>
      <c r="BD92" s="54" t="s">
        <v>72</v>
      </c>
    </row>
    <row r="93" spans="1:90" s="1" customFormat="1" ht="10.9" customHeight="1">
      <c r="B93" s="25"/>
      <c r="AR93" s="25"/>
      <c r="AS93" s="55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7"/>
    </row>
    <row r="94" spans="1:90" s="5" customFormat="1" ht="32.450000000000003" customHeight="1">
      <c r="B94" s="56"/>
      <c r="C94" s="57" t="s">
        <v>73</v>
      </c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172">
        <f>ROUND(AG95,2)</f>
        <v>7401.47</v>
      </c>
      <c r="AH94" s="172"/>
      <c r="AI94" s="172"/>
      <c r="AJ94" s="172"/>
      <c r="AK94" s="172"/>
      <c r="AL94" s="172"/>
      <c r="AM94" s="172"/>
      <c r="AN94" s="173">
        <f>SUM(AG94,AT94)</f>
        <v>8881.76</v>
      </c>
      <c r="AO94" s="173"/>
      <c r="AP94" s="173"/>
      <c r="AQ94" s="60" t="s">
        <v>1</v>
      </c>
      <c r="AR94" s="56"/>
      <c r="AS94" s="61">
        <f>ROUND(AS95,2)</f>
        <v>0</v>
      </c>
      <c r="AT94" s="62">
        <f>ROUND(SUM(AV94:AW94),2)</f>
        <v>1480.29</v>
      </c>
      <c r="AU94" s="63">
        <f>ROUND(AU95,5)</f>
        <v>242.94331</v>
      </c>
      <c r="AV94" s="62">
        <f>ROUND(AZ94*L29,2)</f>
        <v>0</v>
      </c>
      <c r="AW94" s="62">
        <f>ROUND(BA94*L30,2)</f>
        <v>1480.29</v>
      </c>
      <c r="AX94" s="62">
        <f>ROUND(BB94*L29,2)</f>
        <v>0</v>
      </c>
      <c r="AY94" s="62">
        <f>ROUND(BC94*L30,2)</f>
        <v>0</v>
      </c>
      <c r="AZ94" s="62">
        <f>ROUND(AZ95,2)</f>
        <v>0</v>
      </c>
      <c r="BA94" s="62">
        <f>ROUND(BA95,2)</f>
        <v>7401.47</v>
      </c>
      <c r="BB94" s="62">
        <f>ROUND(BB95,2)</f>
        <v>0</v>
      </c>
      <c r="BC94" s="62">
        <f>ROUND(BC95,2)</f>
        <v>0</v>
      </c>
      <c r="BD94" s="64">
        <f>ROUND(BD95,2)</f>
        <v>0</v>
      </c>
      <c r="BS94" s="65" t="s">
        <v>74</v>
      </c>
      <c r="BT94" s="65" t="s">
        <v>75</v>
      </c>
      <c r="BV94" s="65" t="s">
        <v>76</v>
      </c>
      <c r="BW94" s="65" t="s">
        <v>4</v>
      </c>
      <c r="BX94" s="65" t="s">
        <v>77</v>
      </c>
      <c r="CL94" s="65" t="s">
        <v>1</v>
      </c>
    </row>
    <row r="95" spans="1:90" s="6" customFormat="1" ht="40.5" customHeight="1">
      <c r="A95" s="66" t="s">
        <v>78</v>
      </c>
      <c r="B95" s="67"/>
      <c r="C95" s="68"/>
      <c r="D95" s="171" t="s">
        <v>12</v>
      </c>
      <c r="E95" s="171"/>
      <c r="F95" s="171"/>
      <c r="G95" s="171"/>
      <c r="H95" s="171"/>
      <c r="I95" s="69"/>
      <c r="J95" s="171" t="s">
        <v>14</v>
      </c>
      <c r="K95" s="171"/>
      <c r="L95" s="171"/>
      <c r="M95" s="171"/>
      <c r="N95" s="171"/>
      <c r="O95" s="171"/>
      <c r="P95" s="171"/>
      <c r="Q95" s="171"/>
      <c r="R95" s="171"/>
      <c r="S95" s="171"/>
      <c r="T95" s="171"/>
      <c r="U95" s="171"/>
      <c r="V95" s="171"/>
      <c r="W95" s="171"/>
      <c r="X95" s="171"/>
      <c r="Y95" s="171"/>
      <c r="Z95" s="171"/>
      <c r="AA95" s="171"/>
      <c r="AB95" s="171"/>
      <c r="AC95" s="171"/>
      <c r="AD95" s="171"/>
      <c r="AE95" s="171"/>
      <c r="AF95" s="171"/>
      <c r="AG95" s="169">
        <f>'D190209 - Škola pre mimor...'!J28</f>
        <v>7401.47</v>
      </c>
      <c r="AH95" s="170"/>
      <c r="AI95" s="170"/>
      <c r="AJ95" s="170"/>
      <c r="AK95" s="170"/>
      <c r="AL95" s="170"/>
      <c r="AM95" s="170"/>
      <c r="AN95" s="169">
        <f>SUM(AG95,AT95)</f>
        <v>8881.76</v>
      </c>
      <c r="AO95" s="170"/>
      <c r="AP95" s="170"/>
      <c r="AQ95" s="70" t="s">
        <v>79</v>
      </c>
      <c r="AR95" s="67"/>
      <c r="AS95" s="71">
        <v>0</v>
      </c>
      <c r="AT95" s="72">
        <f>ROUND(SUM(AV95:AW95),2)</f>
        <v>1480.29</v>
      </c>
      <c r="AU95" s="73">
        <f>'D190209 - Škola pre mimor...'!P122</f>
        <v>242.943309</v>
      </c>
      <c r="AV95" s="72">
        <f>'D190209 - Škola pre mimor...'!J31</f>
        <v>0</v>
      </c>
      <c r="AW95" s="72">
        <f>'D190209 - Škola pre mimor...'!J32</f>
        <v>1480.29</v>
      </c>
      <c r="AX95" s="72">
        <f>'D190209 - Škola pre mimor...'!J33</f>
        <v>0</v>
      </c>
      <c r="AY95" s="72">
        <f>'D190209 - Škola pre mimor...'!J34</f>
        <v>0</v>
      </c>
      <c r="AZ95" s="72">
        <f>'D190209 - Škola pre mimor...'!F31</f>
        <v>0</v>
      </c>
      <c r="BA95" s="72">
        <f>'D190209 - Škola pre mimor...'!F32</f>
        <v>7401.47</v>
      </c>
      <c r="BB95" s="72">
        <f>'D190209 - Škola pre mimor...'!F33</f>
        <v>0</v>
      </c>
      <c r="BC95" s="72">
        <f>'D190209 - Škola pre mimor...'!F34</f>
        <v>0</v>
      </c>
      <c r="BD95" s="74">
        <f>'D190209 - Škola pre mimor...'!F35</f>
        <v>0</v>
      </c>
      <c r="BT95" s="75" t="s">
        <v>80</v>
      </c>
      <c r="BU95" s="75" t="s">
        <v>81</v>
      </c>
      <c r="BV95" s="75" t="s">
        <v>76</v>
      </c>
      <c r="BW95" s="75" t="s">
        <v>4</v>
      </c>
      <c r="BX95" s="75" t="s">
        <v>77</v>
      </c>
      <c r="CL95" s="75" t="s">
        <v>1</v>
      </c>
    </row>
    <row r="96" spans="1:90" s="1" customFormat="1" ht="30" customHeight="1">
      <c r="B96" s="25"/>
      <c r="AR96" s="25"/>
    </row>
    <row r="97" spans="2:44" s="1" customFormat="1" ht="6.95" customHeight="1"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25"/>
    </row>
  </sheetData>
  <mergeCells count="40"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K5:AO5"/>
    <mergeCell ref="K6:AO6"/>
    <mergeCell ref="AR2:BE2"/>
    <mergeCell ref="E23:AN23"/>
    <mergeCell ref="AK26:AO26"/>
    <mergeCell ref="L28:P28"/>
    <mergeCell ref="W28:AE28"/>
    <mergeCell ref="AK28:AO28"/>
    <mergeCell ref="AK29:AO29"/>
    <mergeCell ref="L29:P29"/>
    <mergeCell ref="X35:AB35"/>
    <mergeCell ref="AK35:AO35"/>
    <mergeCell ref="AK33:AO33"/>
    <mergeCell ref="L33:P33"/>
    <mergeCell ref="W29:AE29"/>
    <mergeCell ref="W32:AE32"/>
    <mergeCell ref="W30:AE30"/>
    <mergeCell ref="W31:AE31"/>
    <mergeCell ref="W33:AE33"/>
    <mergeCell ref="AK30:AO30"/>
    <mergeCell ref="L30:P30"/>
    <mergeCell ref="AK31:AO31"/>
    <mergeCell ref="L31:P31"/>
    <mergeCell ref="AK32:AO32"/>
    <mergeCell ref="L32:P32"/>
  </mergeCells>
  <hyperlinks>
    <hyperlink ref="A95" location="'D190209 - Škola pre mimor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64"/>
  <sheetViews>
    <sheetView showGridLines="0" topLeftCell="A186" workbookViewId="0">
      <selection activeCell="D4" sqref="D4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76"/>
    </row>
    <row r="2" spans="1:46" ht="36.950000000000003" customHeight="1">
      <c r="L2" s="160" t="s">
        <v>5</v>
      </c>
      <c r="M2" s="158"/>
      <c r="N2" s="158"/>
      <c r="O2" s="158"/>
      <c r="P2" s="158"/>
      <c r="Q2" s="158"/>
      <c r="R2" s="158"/>
      <c r="S2" s="158"/>
      <c r="T2" s="158"/>
      <c r="U2" s="158"/>
      <c r="V2" s="158"/>
      <c r="AT2" s="13" t="s">
        <v>4</v>
      </c>
    </row>
    <row r="3" spans="1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75</v>
      </c>
    </row>
    <row r="4" spans="1:46" ht="24.95" customHeight="1">
      <c r="B4" s="16"/>
      <c r="D4" s="17" t="s">
        <v>82</v>
      </c>
      <c r="L4" s="16"/>
      <c r="M4" s="77" t="s">
        <v>9</v>
      </c>
      <c r="AT4" s="13" t="s">
        <v>3</v>
      </c>
    </row>
    <row r="5" spans="1:46" ht="6.95" customHeight="1">
      <c r="B5" s="16"/>
      <c r="L5" s="16"/>
    </row>
    <row r="6" spans="1:46" s="1" customFormat="1" ht="12" customHeight="1">
      <c r="B6" s="25"/>
      <c r="D6" s="22" t="s">
        <v>13</v>
      </c>
      <c r="L6" s="25"/>
    </row>
    <row r="7" spans="1:46" s="1" customFormat="1" ht="36.950000000000003" customHeight="1">
      <c r="B7" s="25"/>
      <c r="E7" s="174" t="s">
        <v>14</v>
      </c>
      <c r="F7" s="183"/>
      <c r="G7" s="183"/>
      <c r="H7" s="183"/>
      <c r="L7" s="25"/>
    </row>
    <row r="8" spans="1:46" s="1" customFormat="1">
      <c r="B8" s="25"/>
      <c r="L8" s="25"/>
    </row>
    <row r="9" spans="1:46" s="1" customFormat="1" ht="12" customHeight="1">
      <c r="B9" s="25"/>
      <c r="D9" s="22" t="s">
        <v>15</v>
      </c>
      <c r="F9" s="20" t="s">
        <v>1</v>
      </c>
      <c r="I9" s="22" t="s">
        <v>16</v>
      </c>
      <c r="J9" s="20" t="s">
        <v>1</v>
      </c>
      <c r="L9" s="25"/>
    </row>
    <row r="10" spans="1:46" s="1" customFormat="1" ht="12" customHeight="1">
      <c r="B10" s="25"/>
      <c r="D10" s="22" t="s">
        <v>17</v>
      </c>
      <c r="F10" s="20" t="s">
        <v>18</v>
      </c>
      <c r="I10" s="22" t="s">
        <v>19</v>
      </c>
      <c r="J10" s="45" t="str">
        <f>'Rekapitulácia stavby'!AN8</f>
        <v>24. 6. 2019</v>
      </c>
      <c r="L10" s="25"/>
    </row>
    <row r="11" spans="1:46" s="1" customFormat="1" ht="10.9" customHeight="1">
      <c r="B11" s="25"/>
      <c r="L11" s="25"/>
    </row>
    <row r="12" spans="1:46" s="1" customFormat="1" ht="12" customHeight="1">
      <c r="B12" s="25"/>
      <c r="D12" s="22" t="s">
        <v>21</v>
      </c>
      <c r="I12" s="22" t="s">
        <v>22</v>
      </c>
      <c r="J12" s="20" t="s">
        <v>23</v>
      </c>
      <c r="L12" s="25"/>
    </row>
    <row r="13" spans="1:46" s="1" customFormat="1" ht="18" customHeight="1">
      <c r="B13" s="25"/>
      <c r="E13" s="20" t="s">
        <v>24</v>
      </c>
      <c r="I13" s="22" t="s">
        <v>25</v>
      </c>
      <c r="J13" s="20" t="s">
        <v>1</v>
      </c>
      <c r="L13" s="25"/>
    </row>
    <row r="14" spans="1:46" s="1" customFormat="1" ht="6.95" customHeight="1">
      <c r="B14" s="25"/>
      <c r="L14" s="25"/>
    </row>
    <row r="15" spans="1:46" s="1" customFormat="1" ht="12" customHeight="1">
      <c r="B15" s="25"/>
      <c r="D15" s="22" t="s">
        <v>26</v>
      </c>
      <c r="I15" s="22" t="s">
        <v>22</v>
      </c>
      <c r="J15" s="20" t="s">
        <v>27</v>
      </c>
      <c r="L15" s="25"/>
    </row>
    <row r="16" spans="1:46" s="1" customFormat="1" ht="18" customHeight="1">
      <c r="B16" s="25"/>
      <c r="E16" s="20" t="s">
        <v>28</v>
      </c>
      <c r="I16" s="22" t="s">
        <v>25</v>
      </c>
      <c r="J16" s="20" t="s">
        <v>29</v>
      </c>
      <c r="L16" s="25"/>
    </row>
    <row r="17" spans="2:12" s="1" customFormat="1" ht="6.95" customHeight="1">
      <c r="B17" s="25"/>
      <c r="L17" s="25"/>
    </row>
    <row r="18" spans="2:12" s="1" customFormat="1" ht="12" customHeight="1">
      <c r="B18" s="25"/>
      <c r="D18" s="22" t="s">
        <v>30</v>
      </c>
      <c r="I18" s="22" t="s">
        <v>22</v>
      </c>
      <c r="J18" s="20" t="str">
        <f>IF('Rekapitulácia stavby'!AN16="","",'Rekapitulácia stavby'!AN16)</f>
        <v/>
      </c>
      <c r="L18" s="25"/>
    </row>
    <row r="19" spans="2:12" s="1" customFormat="1" ht="18" customHeight="1">
      <c r="B19" s="25"/>
      <c r="E19" s="20" t="str">
        <f>IF('Rekapitulácia stavby'!E17="","",'Rekapitulácia stavby'!E17)</f>
        <v xml:space="preserve"> </v>
      </c>
      <c r="I19" s="22" t="s">
        <v>25</v>
      </c>
      <c r="J19" s="20" t="str">
        <f>IF('Rekapitulácia stavby'!AN17="","",'Rekapitulácia stavby'!AN17)</f>
        <v/>
      </c>
      <c r="L19" s="25"/>
    </row>
    <row r="20" spans="2:12" s="1" customFormat="1" ht="6.95" customHeight="1">
      <c r="B20" s="25"/>
      <c r="L20" s="25"/>
    </row>
    <row r="21" spans="2:12" s="1" customFormat="1" ht="12" customHeight="1">
      <c r="B21" s="25"/>
      <c r="D21" s="22" t="s">
        <v>33</v>
      </c>
      <c r="I21" s="22" t="s">
        <v>22</v>
      </c>
      <c r="J21" s="20" t="s">
        <v>1</v>
      </c>
      <c r="L21" s="25"/>
    </row>
    <row r="22" spans="2:12" s="1" customFormat="1" ht="18" customHeight="1">
      <c r="B22" s="25"/>
      <c r="E22" s="20" t="s">
        <v>28</v>
      </c>
      <c r="I22" s="22" t="s">
        <v>25</v>
      </c>
      <c r="J22" s="20" t="s">
        <v>1</v>
      </c>
      <c r="L22" s="25"/>
    </row>
    <row r="23" spans="2:12" s="1" customFormat="1" ht="6.95" customHeight="1">
      <c r="B23" s="25"/>
      <c r="L23" s="25"/>
    </row>
    <row r="24" spans="2:12" s="1" customFormat="1" ht="12" customHeight="1">
      <c r="B24" s="25"/>
      <c r="D24" s="22" t="s">
        <v>34</v>
      </c>
      <c r="L24" s="25"/>
    </row>
    <row r="25" spans="2:12" s="7" customFormat="1" ht="16.5" customHeight="1">
      <c r="B25" s="78"/>
      <c r="E25" s="161" t="s">
        <v>1</v>
      </c>
      <c r="F25" s="161"/>
      <c r="G25" s="161"/>
      <c r="H25" s="161"/>
      <c r="L25" s="78"/>
    </row>
    <row r="26" spans="2:12" s="1" customFormat="1" ht="6.95" customHeight="1">
      <c r="B26" s="25"/>
      <c r="L26" s="25"/>
    </row>
    <row r="27" spans="2:12" s="1" customFormat="1" ht="6.95" customHeight="1">
      <c r="B27" s="25"/>
      <c r="D27" s="46"/>
      <c r="E27" s="46"/>
      <c r="F27" s="46"/>
      <c r="G27" s="46"/>
      <c r="H27" s="46"/>
      <c r="I27" s="46"/>
      <c r="J27" s="46"/>
      <c r="K27" s="46"/>
      <c r="L27" s="25"/>
    </row>
    <row r="28" spans="2:12" s="1" customFormat="1" ht="25.35" customHeight="1">
      <c r="B28" s="25"/>
      <c r="D28" s="79" t="s">
        <v>35</v>
      </c>
      <c r="J28" s="59">
        <f>ROUND(J122, 2)</f>
        <v>7401.47</v>
      </c>
      <c r="L28" s="25"/>
    </row>
    <row r="29" spans="2:12" s="1" customFormat="1" ht="6.95" customHeight="1">
      <c r="B29" s="25"/>
      <c r="D29" s="46"/>
      <c r="E29" s="46"/>
      <c r="F29" s="46"/>
      <c r="G29" s="46"/>
      <c r="H29" s="46"/>
      <c r="I29" s="46"/>
      <c r="J29" s="46"/>
      <c r="K29" s="46"/>
      <c r="L29" s="25"/>
    </row>
    <row r="30" spans="2:12" s="1" customFormat="1" ht="14.45" customHeight="1">
      <c r="B30" s="25"/>
      <c r="F30" s="28" t="s">
        <v>37</v>
      </c>
      <c r="I30" s="28" t="s">
        <v>36</v>
      </c>
      <c r="J30" s="28" t="s">
        <v>38</v>
      </c>
      <c r="L30" s="25"/>
    </row>
    <row r="31" spans="2:12" s="1" customFormat="1" ht="14.45" customHeight="1">
      <c r="B31" s="25"/>
      <c r="D31" s="80" t="s">
        <v>39</v>
      </c>
      <c r="E31" s="22" t="s">
        <v>40</v>
      </c>
      <c r="F31" s="81">
        <f>ROUND((SUM(BE122:BE163)),  2)</f>
        <v>0</v>
      </c>
      <c r="I31" s="82">
        <v>0.2</v>
      </c>
      <c r="J31" s="81">
        <f>ROUND(((SUM(BE122:BE163))*I31),  2)</f>
        <v>0</v>
      </c>
      <c r="L31" s="25"/>
    </row>
    <row r="32" spans="2:12" s="1" customFormat="1" ht="14.45" customHeight="1">
      <c r="B32" s="25"/>
      <c r="E32" s="22" t="s">
        <v>41</v>
      </c>
      <c r="F32" s="81">
        <f>ROUND((SUM(BF122:BF163)),  2)</f>
        <v>7401.47</v>
      </c>
      <c r="I32" s="82">
        <v>0.2</v>
      </c>
      <c r="J32" s="81">
        <f>ROUND(((SUM(BF122:BF163))*I32),  2)</f>
        <v>1480.29</v>
      </c>
      <c r="L32" s="25"/>
    </row>
    <row r="33" spans="2:12" s="1" customFormat="1" ht="14.45" hidden="1" customHeight="1">
      <c r="B33" s="25"/>
      <c r="E33" s="22" t="s">
        <v>42</v>
      </c>
      <c r="F33" s="81">
        <f>ROUND((SUM(BG122:BG163)),  2)</f>
        <v>0</v>
      </c>
      <c r="I33" s="82">
        <v>0.2</v>
      </c>
      <c r="J33" s="81">
        <f>0</f>
        <v>0</v>
      </c>
      <c r="L33" s="25"/>
    </row>
    <row r="34" spans="2:12" s="1" customFormat="1" ht="14.45" hidden="1" customHeight="1">
      <c r="B34" s="25"/>
      <c r="E34" s="22" t="s">
        <v>43</v>
      </c>
      <c r="F34" s="81">
        <f>ROUND((SUM(BH122:BH163)),  2)</f>
        <v>0</v>
      </c>
      <c r="I34" s="82">
        <v>0.2</v>
      </c>
      <c r="J34" s="81">
        <f>0</f>
        <v>0</v>
      </c>
      <c r="L34" s="25"/>
    </row>
    <row r="35" spans="2:12" s="1" customFormat="1" ht="14.45" hidden="1" customHeight="1">
      <c r="B35" s="25"/>
      <c r="E35" s="22" t="s">
        <v>44</v>
      </c>
      <c r="F35" s="81">
        <f>ROUND((SUM(BI122:BI163)),  2)</f>
        <v>0</v>
      </c>
      <c r="I35" s="82">
        <v>0</v>
      </c>
      <c r="J35" s="81">
        <f>0</f>
        <v>0</v>
      </c>
      <c r="L35" s="25"/>
    </row>
    <row r="36" spans="2:12" s="1" customFormat="1" ht="6.95" customHeight="1">
      <c r="B36" s="25"/>
      <c r="L36" s="25"/>
    </row>
    <row r="37" spans="2:12" s="1" customFormat="1" ht="25.35" customHeight="1">
      <c r="B37" s="25"/>
      <c r="C37" s="83"/>
      <c r="D37" s="84" t="s">
        <v>45</v>
      </c>
      <c r="E37" s="50"/>
      <c r="F37" s="50"/>
      <c r="G37" s="85" t="s">
        <v>46</v>
      </c>
      <c r="H37" s="86" t="s">
        <v>47</v>
      </c>
      <c r="I37" s="50"/>
      <c r="J37" s="87">
        <f>SUM(J28:J35)</f>
        <v>8881.76</v>
      </c>
      <c r="K37" s="88"/>
      <c r="L37" s="25"/>
    </row>
    <row r="38" spans="2:12" s="1" customFormat="1" ht="14.45" customHeight="1">
      <c r="B38" s="25"/>
      <c r="L38" s="25"/>
    </row>
    <row r="39" spans="2:12" ht="14.45" customHeight="1">
      <c r="B39" s="16"/>
      <c r="L39" s="16"/>
    </row>
    <row r="40" spans="2:12" ht="14.45" customHeight="1">
      <c r="B40" s="16"/>
      <c r="L40" s="16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5"/>
      <c r="D50" s="34" t="s">
        <v>48</v>
      </c>
      <c r="E50" s="35"/>
      <c r="F50" s="35"/>
      <c r="G50" s="34" t="s">
        <v>49</v>
      </c>
      <c r="H50" s="35"/>
      <c r="I50" s="35"/>
      <c r="J50" s="35"/>
      <c r="K50" s="35"/>
      <c r="L50" s="25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5"/>
      <c r="D61" s="36" t="s">
        <v>50</v>
      </c>
      <c r="E61" s="27"/>
      <c r="F61" s="89" t="s">
        <v>51</v>
      </c>
      <c r="G61" s="36" t="s">
        <v>50</v>
      </c>
      <c r="H61" s="27"/>
      <c r="I61" s="27"/>
      <c r="J61" s="90" t="s">
        <v>51</v>
      </c>
      <c r="K61" s="27"/>
      <c r="L61" s="25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5"/>
      <c r="D65" s="34" t="s">
        <v>52</v>
      </c>
      <c r="E65" s="35"/>
      <c r="F65" s="35"/>
      <c r="G65" s="34" t="s">
        <v>53</v>
      </c>
      <c r="H65" s="35"/>
      <c r="I65" s="35"/>
      <c r="J65" s="35"/>
      <c r="K65" s="35"/>
      <c r="L65" s="25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5"/>
      <c r="D76" s="36" t="s">
        <v>50</v>
      </c>
      <c r="E76" s="27"/>
      <c r="F76" s="89" t="s">
        <v>51</v>
      </c>
      <c r="G76" s="36" t="s">
        <v>50</v>
      </c>
      <c r="H76" s="27"/>
      <c r="I76" s="27"/>
      <c r="J76" s="90" t="s">
        <v>51</v>
      </c>
      <c r="K76" s="27"/>
      <c r="L76" s="25"/>
    </row>
    <row r="77" spans="2:12" s="1" customFormat="1" ht="14.4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25"/>
    </row>
    <row r="81" spans="2:47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25"/>
    </row>
    <row r="82" spans="2:47" s="1" customFormat="1" ht="24.95" customHeight="1">
      <c r="B82" s="25"/>
      <c r="C82" s="17" t="s">
        <v>83</v>
      </c>
      <c r="L82" s="25"/>
    </row>
    <row r="83" spans="2:47" s="1" customFormat="1" ht="6.95" customHeight="1">
      <c r="B83" s="25"/>
      <c r="L83" s="25"/>
    </row>
    <row r="84" spans="2:47" s="1" customFormat="1" ht="12" customHeight="1">
      <c r="B84" s="25"/>
      <c r="C84" s="22" t="s">
        <v>13</v>
      </c>
      <c r="L84" s="25"/>
    </row>
    <row r="85" spans="2:47" s="1" customFormat="1" ht="30.75" customHeight="1">
      <c r="B85" s="25"/>
      <c r="E85" s="174" t="str">
        <f>E7</f>
        <v>Škola pre mimoriadne nadané deti a Gymnázium - Oprava priestorov školskej kuchyne</v>
      </c>
      <c r="F85" s="183"/>
      <c r="G85" s="183"/>
      <c r="H85" s="183"/>
      <c r="L85" s="25"/>
    </row>
    <row r="86" spans="2:47" s="1" customFormat="1" ht="6.95" customHeight="1">
      <c r="B86" s="25"/>
      <c r="L86" s="25"/>
    </row>
    <row r="87" spans="2:47" s="1" customFormat="1" ht="12" customHeight="1">
      <c r="B87" s="25"/>
      <c r="C87" s="22" t="s">
        <v>17</v>
      </c>
      <c r="F87" s="20" t="str">
        <f>F10</f>
        <v>Bratislava</v>
      </c>
      <c r="I87" s="22" t="s">
        <v>19</v>
      </c>
      <c r="J87" s="45" t="str">
        <f>IF(J10="","",J10)</f>
        <v>24. 6. 2019</v>
      </c>
      <c r="L87" s="25"/>
    </row>
    <row r="88" spans="2:47" s="1" customFormat="1" ht="6.95" customHeight="1">
      <c r="B88" s="25"/>
      <c r="L88" s="25"/>
    </row>
    <row r="89" spans="2:47" s="1" customFormat="1" ht="15.2" customHeight="1">
      <c r="B89" s="25"/>
      <c r="C89" s="22" t="s">
        <v>21</v>
      </c>
      <c r="F89" s="20" t="str">
        <f>E13</f>
        <v>Škola pre mimoriadne nadané deti a Gymnázium</v>
      </c>
      <c r="I89" s="22" t="s">
        <v>30</v>
      </c>
      <c r="J89" s="23" t="str">
        <f>E19</f>
        <v xml:space="preserve"> </v>
      </c>
      <c r="L89" s="25"/>
    </row>
    <row r="90" spans="2:47" s="1" customFormat="1" ht="15.2" customHeight="1">
      <c r="B90" s="25"/>
      <c r="C90" s="22" t="s">
        <v>26</v>
      </c>
      <c r="F90" s="20" t="str">
        <f>IF(E16="","",E16)</f>
        <v>Ladislav Pollák</v>
      </c>
      <c r="I90" s="22" t="s">
        <v>33</v>
      </c>
      <c r="J90" s="23" t="str">
        <f>E22</f>
        <v>Ladislav Pollák</v>
      </c>
      <c r="L90" s="25"/>
    </row>
    <row r="91" spans="2:47" s="1" customFormat="1" ht="10.35" customHeight="1">
      <c r="B91" s="25"/>
      <c r="L91" s="25"/>
    </row>
    <row r="92" spans="2:47" s="1" customFormat="1" ht="29.25" customHeight="1">
      <c r="B92" s="25"/>
      <c r="C92" s="91" t="s">
        <v>84</v>
      </c>
      <c r="D92" s="83"/>
      <c r="E92" s="83"/>
      <c r="F92" s="83"/>
      <c r="G92" s="83"/>
      <c r="H92" s="83"/>
      <c r="I92" s="83"/>
      <c r="J92" s="92" t="s">
        <v>85</v>
      </c>
      <c r="K92" s="83"/>
      <c r="L92" s="25"/>
    </row>
    <row r="93" spans="2:47" s="1" customFormat="1" ht="10.35" customHeight="1">
      <c r="B93" s="25"/>
      <c r="L93" s="25"/>
    </row>
    <row r="94" spans="2:47" s="1" customFormat="1" ht="22.9" customHeight="1">
      <c r="B94" s="25"/>
      <c r="C94" s="93" t="s">
        <v>86</v>
      </c>
      <c r="J94" s="59">
        <f>J122</f>
        <v>7401.4699999999993</v>
      </c>
      <c r="L94" s="25"/>
      <c r="AU94" s="13" t="s">
        <v>87</v>
      </c>
    </row>
    <row r="95" spans="2:47" s="8" customFormat="1" ht="24.95" customHeight="1">
      <c r="B95" s="94"/>
      <c r="D95" s="95" t="s">
        <v>88</v>
      </c>
      <c r="E95" s="96"/>
      <c r="F95" s="96"/>
      <c r="G95" s="96"/>
      <c r="H95" s="96"/>
      <c r="I95" s="96"/>
      <c r="J95" s="97">
        <f>J123</f>
        <v>2092.8200000000002</v>
      </c>
      <c r="L95" s="94"/>
    </row>
    <row r="96" spans="2:47" s="9" customFormat="1" ht="19.899999999999999" customHeight="1">
      <c r="B96" s="98"/>
      <c r="D96" s="99" t="s">
        <v>89</v>
      </c>
      <c r="E96" s="100"/>
      <c r="F96" s="100"/>
      <c r="G96" s="100"/>
      <c r="H96" s="100"/>
      <c r="I96" s="100"/>
      <c r="J96" s="101">
        <f>J124</f>
        <v>1363.14</v>
      </c>
      <c r="L96" s="98"/>
    </row>
    <row r="97" spans="2:12" s="9" customFormat="1" ht="19.899999999999999" customHeight="1">
      <c r="B97" s="98"/>
      <c r="D97" s="99" t="s">
        <v>90</v>
      </c>
      <c r="E97" s="100"/>
      <c r="F97" s="100"/>
      <c r="G97" s="100"/>
      <c r="H97" s="100"/>
      <c r="I97" s="100"/>
      <c r="J97" s="101">
        <f>J130</f>
        <v>665.59999999999991</v>
      </c>
      <c r="L97" s="98"/>
    </row>
    <row r="98" spans="2:12" s="9" customFormat="1" ht="19.899999999999999" customHeight="1">
      <c r="B98" s="98"/>
      <c r="D98" s="99" t="s">
        <v>91</v>
      </c>
      <c r="E98" s="100"/>
      <c r="F98" s="100"/>
      <c r="G98" s="100"/>
      <c r="H98" s="100"/>
      <c r="I98" s="100"/>
      <c r="J98" s="101">
        <f>J141</f>
        <v>64.08</v>
      </c>
      <c r="L98" s="98"/>
    </row>
    <row r="99" spans="2:12" s="8" customFormat="1" ht="24.95" customHeight="1">
      <c r="B99" s="94"/>
      <c r="D99" s="95" t="s">
        <v>92</v>
      </c>
      <c r="E99" s="96"/>
      <c r="F99" s="96"/>
      <c r="G99" s="96"/>
      <c r="H99" s="96"/>
      <c r="I99" s="96"/>
      <c r="J99" s="97">
        <f>J143</f>
        <v>5308.65</v>
      </c>
      <c r="L99" s="94"/>
    </row>
    <row r="100" spans="2:12" s="9" customFormat="1" ht="19.899999999999999" customHeight="1">
      <c r="B100" s="98"/>
      <c r="D100" s="99" t="s">
        <v>93</v>
      </c>
      <c r="E100" s="100"/>
      <c r="F100" s="100"/>
      <c r="G100" s="100"/>
      <c r="H100" s="100"/>
      <c r="I100" s="100"/>
      <c r="J100" s="101">
        <f>J144</f>
        <v>700</v>
      </c>
      <c r="L100" s="98"/>
    </row>
    <row r="101" spans="2:12" s="9" customFormat="1" ht="19.899999999999999" customHeight="1">
      <c r="B101" s="98"/>
      <c r="D101" s="99" t="s">
        <v>94</v>
      </c>
      <c r="E101" s="100"/>
      <c r="F101" s="100"/>
      <c r="G101" s="100"/>
      <c r="H101" s="100"/>
      <c r="I101" s="100"/>
      <c r="J101" s="101">
        <f>J146</f>
        <v>2092.66</v>
      </c>
      <c r="L101" s="98"/>
    </row>
    <row r="102" spans="2:12" s="9" customFormat="1" ht="19.899999999999999" customHeight="1">
      <c r="B102" s="98"/>
      <c r="D102" s="99" t="s">
        <v>95</v>
      </c>
      <c r="E102" s="100"/>
      <c r="F102" s="100"/>
      <c r="G102" s="100"/>
      <c r="H102" s="100"/>
      <c r="I102" s="100"/>
      <c r="J102" s="101">
        <f>J151</f>
        <v>190.5</v>
      </c>
      <c r="L102" s="98"/>
    </row>
    <row r="103" spans="2:12" s="9" customFormat="1" ht="19.899999999999999" customHeight="1">
      <c r="B103" s="98"/>
      <c r="D103" s="99" t="s">
        <v>96</v>
      </c>
      <c r="E103" s="100"/>
      <c r="F103" s="100"/>
      <c r="G103" s="100"/>
      <c r="H103" s="100"/>
      <c r="I103" s="100"/>
      <c r="J103" s="101">
        <f>J155</f>
        <v>1522.9599999999998</v>
      </c>
      <c r="L103" s="98"/>
    </row>
    <row r="104" spans="2:12" s="9" customFormat="1" ht="19.899999999999999" customHeight="1">
      <c r="B104" s="98"/>
      <c r="D104" s="99" t="s">
        <v>97</v>
      </c>
      <c r="E104" s="100"/>
      <c r="F104" s="100"/>
      <c r="G104" s="100"/>
      <c r="H104" s="100"/>
      <c r="I104" s="100"/>
      <c r="J104" s="101">
        <f>J159</f>
        <v>802.53</v>
      </c>
      <c r="L104" s="98"/>
    </row>
    <row r="105" spans="2:12" s="1" customFormat="1" ht="21.75" customHeight="1">
      <c r="B105" s="25"/>
      <c r="L105" s="25"/>
    </row>
    <row r="106" spans="2:12" s="1" customFormat="1" ht="6.95" customHeight="1">
      <c r="B106" s="37"/>
      <c r="C106" s="38"/>
      <c r="D106" s="38"/>
      <c r="E106" s="38"/>
      <c r="F106" s="38"/>
      <c r="G106" s="38"/>
      <c r="H106" s="38"/>
      <c r="I106" s="38"/>
      <c r="J106" s="38"/>
      <c r="K106" s="38"/>
      <c r="L106" s="25"/>
    </row>
    <row r="110" spans="2:12" s="1" customFormat="1" ht="6.95" customHeight="1"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25"/>
    </row>
    <row r="111" spans="2:12" s="1" customFormat="1" ht="24.95" customHeight="1">
      <c r="B111" s="25"/>
      <c r="C111" s="17" t="s">
        <v>98</v>
      </c>
      <c r="L111" s="25"/>
    </row>
    <row r="112" spans="2:12" s="1" customFormat="1" ht="6.95" customHeight="1">
      <c r="B112" s="25"/>
      <c r="L112" s="25"/>
    </row>
    <row r="113" spans="2:65" s="1" customFormat="1" ht="12" customHeight="1">
      <c r="B113" s="25"/>
      <c r="C113" s="22" t="s">
        <v>13</v>
      </c>
      <c r="L113" s="25"/>
    </row>
    <row r="114" spans="2:65" s="1" customFormat="1" ht="29.25" customHeight="1">
      <c r="B114" s="25"/>
      <c r="E114" s="174" t="str">
        <f>E7</f>
        <v>Škola pre mimoriadne nadané deti a Gymnázium - Oprava priestorov školskej kuchyne</v>
      </c>
      <c r="F114" s="183"/>
      <c r="G114" s="183"/>
      <c r="H114" s="183"/>
      <c r="L114" s="25"/>
    </row>
    <row r="115" spans="2:65" s="1" customFormat="1" ht="6.95" customHeight="1">
      <c r="B115" s="25"/>
      <c r="L115" s="25"/>
    </row>
    <row r="116" spans="2:65" s="1" customFormat="1" ht="12" customHeight="1">
      <c r="B116" s="25"/>
      <c r="C116" s="22" t="s">
        <v>17</v>
      </c>
      <c r="F116" s="20" t="str">
        <f>F10</f>
        <v>Bratislava</v>
      </c>
      <c r="I116" s="22" t="s">
        <v>19</v>
      </c>
      <c r="J116" s="45" t="str">
        <f>IF(J10="","",J10)</f>
        <v>24. 6. 2019</v>
      </c>
      <c r="L116" s="25"/>
    </row>
    <row r="117" spans="2:65" s="1" customFormat="1" ht="6.95" customHeight="1">
      <c r="B117" s="25"/>
      <c r="L117" s="25"/>
    </row>
    <row r="118" spans="2:65" s="1" customFormat="1" ht="15.2" customHeight="1">
      <c r="B118" s="25"/>
      <c r="C118" s="22" t="s">
        <v>21</v>
      </c>
      <c r="F118" s="20" t="str">
        <f>E13</f>
        <v>Škola pre mimoriadne nadané deti a Gymnázium</v>
      </c>
      <c r="I118" s="22" t="s">
        <v>30</v>
      </c>
      <c r="J118" s="23" t="str">
        <f>E19</f>
        <v xml:space="preserve"> </v>
      </c>
      <c r="L118" s="25"/>
    </row>
    <row r="119" spans="2:65" s="1" customFormat="1" ht="15.2" customHeight="1">
      <c r="B119" s="25"/>
      <c r="C119" s="22" t="s">
        <v>26</v>
      </c>
      <c r="F119" s="20" t="str">
        <f>IF(E16="","",E16)</f>
        <v>Ladislav Pollák</v>
      </c>
      <c r="I119" s="22" t="s">
        <v>33</v>
      </c>
      <c r="J119" s="23" t="str">
        <f>E22</f>
        <v>Ladislav Pollák</v>
      </c>
      <c r="L119" s="25"/>
    </row>
    <row r="120" spans="2:65" s="1" customFormat="1" ht="10.35" customHeight="1">
      <c r="B120" s="25"/>
      <c r="L120" s="25"/>
    </row>
    <row r="121" spans="2:65" s="10" customFormat="1" ht="29.25" customHeight="1">
      <c r="B121" s="102"/>
      <c r="C121" s="103" t="s">
        <v>99</v>
      </c>
      <c r="D121" s="104" t="s">
        <v>60</v>
      </c>
      <c r="E121" s="104" t="s">
        <v>56</v>
      </c>
      <c r="F121" s="104" t="s">
        <v>57</v>
      </c>
      <c r="G121" s="104" t="s">
        <v>100</v>
      </c>
      <c r="H121" s="104" t="s">
        <v>101</v>
      </c>
      <c r="I121" s="104" t="s">
        <v>102</v>
      </c>
      <c r="J121" s="105" t="s">
        <v>85</v>
      </c>
      <c r="K121" s="106" t="s">
        <v>103</v>
      </c>
      <c r="L121" s="102"/>
      <c r="M121" s="52" t="s">
        <v>1</v>
      </c>
      <c r="N121" s="53" t="s">
        <v>39</v>
      </c>
      <c r="O121" s="53" t="s">
        <v>104</v>
      </c>
      <c r="P121" s="53" t="s">
        <v>105</v>
      </c>
      <c r="Q121" s="53" t="s">
        <v>106</v>
      </c>
      <c r="R121" s="53" t="s">
        <v>107</v>
      </c>
      <c r="S121" s="53" t="s">
        <v>108</v>
      </c>
      <c r="T121" s="54" t="s">
        <v>109</v>
      </c>
    </row>
    <row r="122" spans="2:65" s="1" customFormat="1" ht="22.9" customHeight="1">
      <c r="B122" s="25"/>
      <c r="C122" s="57" t="s">
        <v>86</v>
      </c>
      <c r="J122" s="107">
        <f>BK122</f>
        <v>7401.4699999999993</v>
      </c>
      <c r="L122" s="25"/>
      <c r="M122" s="55"/>
      <c r="N122" s="46"/>
      <c r="O122" s="46"/>
      <c r="P122" s="108">
        <f>P123+P143</f>
        <v>242.943309</v>
      </c>
      <c r="Q122" s="46"/>
      <c r="R122" s="108">
        <f>R123+R143</f>
        <v>4.0643930800000003</v>
      </c>
      <c r="S122" s="46"/>
      <c r="T122" s="109">
        <f>T123+T143</f>
        <v>1.9539000000000002</v>
      </c>
      <c r="AT122" s="13" t="s">
        <v>74</v>
      </c>
      <c r="AU122" s="13" t="s">
        <v>87</v>
      </c>
      <c r="BK122" s="110">
        <f>BK123+BK143</f>
        <v>7401.4699999999993</v>
      </c>
    </row>
    <row r="123" spans="2:65" s="11" customFormat="1" ht="25.9" customHeight="1">
      <c r="B123" s="111"/>
      <c r="D123" s="112" t="s">
        <v>74</v>
      </c>
      <c r="E123" s="113" t="s">
        <v>110</v>
      </c>
      <c r="F123" s="113" t="s">
        <v>111</v>
      </c>
      <c r="J123" s="114">
        <f>BK123</f>
        <v>2092.8200000000002</v>
      </c>
      <c r="L123" s="111"/>
      <c r="M123" s="115"/>
      <c r="N123" s="116"/>
      <c r="O123" s="116"/>
      <c r="P123" s="117">
        <f>P124+P130+P141</f>
        <v>103.97420100000001</v>
      </c>
      <c r="Q123" s="116"/>
      <c r="R123" s="117">
        <f>R124+R130+R141</f>
        <v>2.002656</v>
      </c>
      <c r="S123" s="116"/>
      <c r="T123" s="118">
        <f>T124+T130+T141</f>
        <v>1.8448000000000002</v>
      </c>
      <c r="AR123" s="112" t="s">
        <v>80</v>
      </c>
      <c r="AT123" s="119" t="s">
        <v>74</v>
      </c>
      <c r="AU123" s="119" t="s">
        <v>75</v>
      </c>
      <c r="AY123" s="112" t="s">
        <v>112</v>
      </c>
      <c r="BK123" s="120">
        <f>BK124+BK130+BK141</f>
        <v>2092.8200000000002</v>
      </c>
    </row>
    <row r="124" spans="2:65" s="11" customFormat="1" ht="22.9" customHeight="1">
      <c r="B124" s="111"/>
      <c r="D124" s="112" t="s">
        <v>74</v>
      </c>
      <c r="E124" s="121" t="s">
        <v>113</v>
      </c>
      <c r="F124" s="121" t="s">
        <v>114</v>
      </c>
      <c r="J124" s="122">
        <f>BK124</f>
        <v>1363.14</v>
      </c>
      <c r="L124" s="111"/>
      <c r="M124" s="115"/>
      <c r="N124" s="116"/>
      <c r="O124" s="116"/>
      <c r="P124" s="117">
        <f>SUM(P125:P129)</f>
        <v>54.688611999999999</v>
      </c>
      <c r="Q124" s="116"/>
      <c r="R124" s="117">
        <f>SUM(R125:R129)</f>
        <v>1.9999979999999999</v>
      </c>
      <c r="S124" s="116"/>
      <c r="T124" s="118">
        <f>SUM(T125:T129)</f>
        <v>0</v>
      </c>
      <c r="AR124" s="112" t="s">
        <v>80</v>
      </c>
      <c r="AT124" s="119" t="s">
        <v>74</v>
      </c>
      <c r="AU124" s="119" t="s">
        <v>80</v>
      </c>
      <c r="AY124" s="112" t="s">
        <v>112</v>
      </c>
      <c r="BK124" s="120">
        <f>SUM(BK125:BK129)</f>
        <v>1363.14</v>
      </c>
    </row>
    <row r="125" spans="2:65" s="1" customFormat="1" ht="36" customHeight="1">
      <c r="B125" s="123"/>
      <c r="C125" s="124" t="s">
        <v>80</v>
      </c>
      <c r="D125" s="124" t="s">
        <v>115</v>
      </c>
      <c r="E125" s="125" t="s">
        <v>116</v>
      </c>
      <c r="F125" s="126" t="s">
        <v>117</v>
      </c>
      <c r="G125" s="127" t="s">
        <v>118</v>
      </c>
      <c r="H125" s="128">
        <v>44.3</v>
      </c>
      <c r="I125" s="129">
        <v>2.21</v>
      </c>
      <c r="J125" s="129">
        <f>ROUND(I125*H125,2)</f>
        <v>97.9</v>
      </c>
      <c r="K125" s="126" t="s">
        <v>119</v>
      </c>
      <c r="L125" s="25"/>
      <c r="M125" s="130" t="s">
        <v>1</v>
      </c>
      <c r="N125" s="131" t="s">
        <v>41</v>
      </c>
      <c r="O125" s="132">
        <v>0.12589</v>
      </c>
      <c r="P125" s="132">
        <f>O125*H125</f>
        <v>5.5769269999999995</v>
      </c>
      <c r="Q125" s="132">
        <v>4.1700000000000001E-3</v>
      </c>
      <c r="R125" s="132">
        <f>Q125*H125</f>
        <v>0.18473099999999998</v>
      </c>
      <c r="S125" s="132">
        <v>0</v>
      </c>
      <c r="T125" s="133">
        <f>S125*H125</f>
        <v>0</v>
      </c>
      <c r="AR125" s="134" t="s">
        <v>120</v>
      </c>
      <c r="AT125" s="134" t="s">
        <v>115</v>
      </c>
      <c r="AU125" s="134" t="s">
        <v>121</v>
      </c>
      <c r="AY125" s="13" t="s">
        <v>112</v>
      </c>
      <c r="BE125" s="135">
        <f>IF(N125="základná",J125,0)</f>
        <v>0</v>
      </c>
      <c r="BF125" s="135">
        <f>IF(N125="znížená",J125,0)</f>
        <v>97.9</v>
      </c>
      <c r="BG125" s="135">
        <f>IF(N125="zákl. prenesená",J125,0)</f>
        <v>0</v>
      </c>
      <c r="BH125" s="135">
        <f>IF(N125="zníž. prenesená",J125,0)</f>
        <v>0</v>
      </c>
      <c r="BI125" s="135">
        <f>IF(N125="nulová",J125,0)</f>
        <v>0</v>
      </c>
      <c r="BJ125" s="13" t="s">
        <v>121</v>
      </c>
      <c r="BK125" s="135">
        <f>ROUND(I125*H125,2)</f>
        <v>97.9</v>
      </c>
      <c r="BL125" s="13" t="s">
        <v>120</v>
      </c>
      <c r="BM125" s="134" t="s">
        <v>122</v>
      </c>
    </row>
    <row r="126" spans="2:65" s="1" customFormat="1" ht="24" customHeight="1">
      <c r="B126" s="123"/>
      <c r="C126" s="124" t="s">
        <v>121</v>
      </c>
      <c r="D126" s="124" t="s">
        <v>115</v>
      </c>
      <c r="E126" s="125" t="s">
        <v>123</v>
      </c>
      <c r="F126" s="126" t="s">
        <v>124</v>
      </c>
      <c r="G126" s="127" t="s">
        <v>118</v>
      </c>
      <c r="H126" s="128">
        <v>152.4</v>
      </c>
      <c r="I126" s="129">
        <v>2.38</v>
      </c>
      <c r="J126" s="129">
        <f>ROUND(I126*H126,2)</f>
        <v>362.71</v>
      </c>
      <c r="K126" s="126" t="s">
        <v>119</v>
      </c>
      <c r="L126" s="25"/>
      <c r="M126" s="130" t="s">
        <v>1</v>
      </c>
      <c r="N126" s="131" t="s">
        <v>41</v>
      </c>
      <c r="O126" s="132">
        <v>0.13585</v>
      </c>
      <c r="P126" s="132">
        <f>O126*H126</f>
        <v>20.70354</v>
      </c>
      <c r="Q126" s="132">
        <v>3.98E-3</v>
      </c>
      <c r="R126" s="132">
        <f>Q126*H126</f>
        <v>0.60655199999999998</v>
      </c>
      <c r="S126" s="132">
        <v>0</v>
      </c>
      <c r="T126" s="133">
        <f>S126*H126</f>
        <v>0</v>
      </c>
      <c r="AR126" s="134" t="s">
        <v>120</v>
      </c>
      <c r="AT126" s="134" t="s">
        <v>115</v>
      </c>
      <c r="AU126" s="134" t="s">
        <v>121</v>
      </c>
      <c r="AY126" s="13" t="s">
        <v>112</v>
      </c>
      <c r="BE126" s="135">
        <f>IF(N126="základná",J126,0)</f>
        <v>0</v>
      </c>
      <c r="BF126" s="135">
        <f>IF(N126="znížená",J126,0)</f>
        <v>362.71</v>
      </c>
      <c r="BG126" s="135">
        <f>IF(N126="zákl. prenesená",J126,0)</f>
        <v>0</v>
      </c>
      <c r="BH126" s="135">
        <f>IF(N126="zníž. prenesená",J126,0)</f>
        <v>0</v>
      </c>
      <c r="BI126" s="135">
        <f>IF(N126="nulová",J126,0)</f>
        <v>0</v>
      </c>
      <c r="BJ126" s="13" t="s">
        <v>121</v>
      </c>
      <c r="BK126" s="135">
        <f>ROUND(I126*H126,2)</f>
        <v>362.71</v>
      </c>
      <c r="BL126" s="13" t="s">
        <v>120</v>
      </c>
      <c r="BM126" s="134" t="s">
        <v>125</v>
      </c>
    </row>
    <row r="127" spans="2:65" s="1" customFormat="1" ht="24" customHeight="1">
      <c r="B127" s="123"/>
      <c r="C127" s="124" t="s">
        <v>126</v>
      </c>
      <c r="D127" s="124" t="s">
        <v>115</v>
      </c>
      <c r="E127" s="125" t="s">
        <v>127</v>
      </c>
      <c r="F127" s="126" t="s">
        <v>128</v>
      </c>
      <c r="G127" s="127" t="s">
        <v>118</v>
      </c>
      <c r="H127" s="128">
        <v>42</v>
      </c>
      <c r="I127" s="129">
        <v>1.81</v>
      </c>
      <c r="J127" s="129">
        <f>ROUND(I127*H127,2)</f>
        <v>76.02</v>
      </c>
      <c r="K127" s="126" t="s">
        <v>119</v>
      </c>
      <c r="L127" s="25"/>
      <c r="M127" s="130" t="s">
        <v>1</v>
      </c>
      <c r="N127" s="131" t="s">
        <v>41</v>
      </c>
      <c r="O127" s="132">
        <v>5.228E-2</v>
      </c>
      <c r="P127" s="132">
        <f>O127*H127</f>
        <v>2.1957599999999999</v>
      </c>
      <c r="Q127" s="132">
        <v>2.3000000000000001E-4</v>
      </c>
      <c r="R127" s="132">
        <f>Q127*H127</f>
        <v>9.6600000000000002E-3</v>
      </c>
      <c r="S127" s="132">
        <v>0</v>
      </c>
      <c r="T127" s="133">
        <f>S127*H127</f>
        <v>0</v>
      </c>
      <c r="AR127" s="134" t="s">
        <v>120</v>
      </c>
      <c r="AT127" s="134" t="s">
        <v>115</v>
      </c>
      <c r="AU127" s="134" t="s">
        <v>121</v>
      </c>
      <c r="AY127" s="13" t="s">
        <v>112</v>
      </c>
      <c r="BE127" s="135">
        <f>IF(N127="základná",J127,0)</f>
        <v>0</v>
      </c>
      <c r="BF127" s="135">
        <f>IF(N127="znížená",J127,0)</f>
        <v>76.02</v>
      </c>
      <c r="BG127" s="135">
        <f>IF(N127="zákl. prenesená",J127,0)</f>
        <v>0</v>
      </c>
      <c r="BH127" s="135">
        <f>IF(N127="zníž. prenesená",J127,0)</f>
        <v>0</v>
      </c>
      <c r="BI127" s="135">
        <f>IF(N127="nulová",J127,0)</f>
        <v>0</v>
      </c>
      <c r="BJ127" s="13" t="s">
        <v>121</v>
      </c>
      <c r="BK127" s="135">
        <f>ROUND(I127*H127,2)</f>
        <v>76.02</v>
      </c>
      <c r="BL127" s="13" t="s">
        <v>120</v>
      </c>
      <c r="BM127" s="134" t="s">
        <v>129</v>
      </c>
    </row>
    <row r="128" spans="2:65" s="1" customFormat="1" ht="16.5" customHeight="1">
      <c r="B128" s="123"/>
      <c r="C128" s="124" t="s">
        <v>120</v>
      </c>
      <c r="D128" s="124" t="s">
        <v>115</v>
      </c>
      <c r="E128" s="125" t="s">
        <v>130</v>
      </c>
      <c r="F128" s="126" t="s">
        <v>131</v>
      </c>
      <c r="G128" s="127" t="s">
        <v>118</v>
      </c>
      <c r="H128" s="128">
        <v>42</v>
      </c>
      <c r="I128" s="129">
        <v>10.65</v>
      </c>
      <c r="J128" s="129">
        <f>ROUND(I128*H128,2)</f>
        <v>447.3</v>
      </c>
      <c r="K128" s="126" t="s">
        <v>119</v>
      </c>
      <c r="L128" s="25"/>
      <c r="M128" s="130" t="s">
        <v>1</v>
      </c>
      <c r="N128" s="131" t="s">
        <v>41</v>
      </c>
      <c r="O128" s="132">
        <v>0.40328999999999998</v>
      </c>
      <c r="P128" s="132">
        <f>O128*H128</f>
        <v>16.938179999999999</v>
      </c>
      <c r="Q128" s="132">
        <v>2.0480000000000002E-2</v>
      </c>
      <c r="R128" s="132">
        <f>Q128*H128</f>
        <v>0.86016000000000004</v>
      </c>
      <c r="S128" s="132">
        <v>0</v>
      </c>
      <c r="T128" s="133">
        <f>S128*H128</f>
        <v>0</v>
      </c>
      <c r="AR128" s="134" t="s">
        <v>120</v>
      </c>
      <c r="AT128" s="134" t="s">
        <v>115</v>
      </c>
      <c r="AU128" s="134" t="s">
        <v>121</v>
      </c>
      <c r="AY128" s="13" t="s">
        <v>112</v>
      </c>
      <c r="BE128" s="135">
        <f>IF(N128="základná",J128,0)</f>
        <v>0</v>
      </c>
      <c r="BF128" s="135">
        <f>IF(N128="znížená",J128,0)</f>
        <v>447.3</v>
      </c>
      <c r="BG128" s="135">
        <f>IF(N128="zákl. prenesená",J128,0)</f>
        <v>0</v>
      </c>
      <c r="BH128" s="135">
        <f>IF(N128="zníž. prenesená",J128,0)</f>
        <v>0</v>
      </c>
      <c r="BI128" s="135">
        <f>IF(N128="nulová",J128,0)</f>
        <v>0</v>
      </c>
      <c r="BJ128" s="13" t="s">
        <v>121</v>
      </c>
      <c r="BK128" s="135">
        <f>ROUND(I128*H128,2)</f>
        <v>447.3</v>
      </c>
      <c r="BL128" s="13" t="s">
        <v>120</v>
      </c>
      <c r="BM128" s="134" t="s">
        <v>132</v>
      </c>
    </row>
    <row r="129" spans="2:65" s="1" customFormat="1" ht="24" customHeight="1">
      <c r="B129" s="123"/>
      <c r="C129" s="124" t="s">
        <v>133</v>
      </c>
      <c r="D129" s="124" t="s">
        <v>115</v>
      </c>
      <c r="E129" s="125" t="s">
        <v>134</v>
      </c>
      <c r="F129" s="126" t="s">
        <v>135</v>
      </c>
      <c r="G129" s="127" t="s">
        <v>118</v>
      </c>
      <c r="H129" s="128">
        <v>44.3</v>
      </c>
      <c r="I129" s="129">
        <v>8.56</v>
      </c>
      <c r="J129" s="129">
        <f>ROUND(I129*H129,2)</f>
        <v>379.21</v>
      </c>
      <c r="K129" s="126" t="s">
        <v>119</v>
      </c>
      <c r="L129" s="25"/>
      <c r="M129" s="130" t="s">
        <v>1</v>
      </c>
      <c r="N129" s="131" t="s">
        <v>41</v>
      </c>
      <c r="O129" s="132">
        <v>0.20935000000000001</v>
      </c>
      <c r="P129" s="132">
        <f>O129*H129</f>
        <v>9.2742050000000003</v>
      </c>
      <c r="Q129" s="132">
        <v>7.6499999999999997E-3</v>
      </c>
      <c r="R129" s="132">
        <f>Q129*H129</f>
        <v>0.33889499999999995</v>
      </c>
      <c r="S129" s="132">
        <v>0</v>
      </c>
      <c r="T129" s="133">
        <f>S129*H129</f>
        <v>0</v>
      </c>
      <c r="AR129" s="134" t="s">
        <v>120</v>
      </c>
      <c r="AT129" s="134" t="s">
        <v>115</v>
      </c>
      <c r="AU129" s="134" t="s">
        <v>121</v>
      </c>
      <c r="AY129" s="13" t="s">
        <v>112</v>
      </c>
      <c r="BE129" s="135">
        <f>IF(N129="základná",J129,0)</f>
        <v>0</v>
      </c>
      <c r="BF129" s="135">
        <f>IF(N129="znížená",J129,0)</f>
        <v>379.21</v>
      </c>
      <c r="BG129" s="135">
        <f>IF(N129="zákl. prenesená",J129,0)</f>
        <v>0</v>
      </c>
      <c r="BH129" s="135">
        <f>IF(N129="zníž. prenesená",J129,0)</f>
        <v>0</v>
      </c>
      <c r="BI129" s="135">
        <f>IF(N129="nulová",J129,0)</f>
        <v>0</v>
      </c>
      <c r="BJ129" s="13" t="s">
        <v>121</v>
      </c>
      <c r="BK129" s="135">
        <f>ROUND(I129*H129,2)</f>
        <v>379.21</v>
      </c>
      <c r="BL129" s="13" t="s">
        <v>120</v>
      </c>
      <c r="BM129" s="134" t="s">
        <v>136</v>
      </c>
    </row>
    <row r="130" spans="2:65" s="11" customFormat="1" ht="22.9" customHeight="1">
      <c r="B130" s="111"/>
      <c r="D130" s="112" t="s">
        <v>74</v>
      </c>
      <c r="E130" s="121" t="s">
        <v>137</v>
      </c>
      <c r="F130" s="121" t="s">
        <v>138</v>
      </c>
      <c r="J130" s="122">
        <f>BK130</f>
        <v>665.59999999999991</v>
      </c>
      <c r="L130" s="111"/>
      <c r="M130" s="115"/>
      <c r="N130" s="116"/>
      <c r="O130" s="116"/>
      <c r="P130" s="117">
        <f>SUM(P131:P140)</f>
        <v>44.352200000000003</v>
      </c>
      <c r="Q130" s="116"/>
      <c r="R130" s="117">
        <f>SUM(R131:R140)</f>
        <v>2.6579999999999998E-3</v>
      </c>
      <c r="S130" s="116"/>
      <c r="T130" s="118">
        <f>SUM(T131:T140)</f>
        <v>1.8448000000000002</v>
      </c>
      <c r="AR130" s="112" t="s">
        <v>80</v>
      </c>
      <c r="AT130" s="119" t="s">
        <v>74</v>
      </c>
      <c r="AU130" s="119" t="s">
        <v>80</v>
      </c>
      <c r="AY130" s="112" t="s">
        <v>112</v>
      </c>
      <c r="BK130" s="120">
        <f>SUM(BK131:BK140)</f>
        <v>665.59999999999991</v>
      </c>
    </row>
    <row r="131" spans="2:65" s="1" customFormat="1" ht="16.5" customHeight="1">
      <c r="B131" s="123"/>
      <c r="C131" s="124" t="s">
        <v>113</v>
      </c>
      <c r="D131" s="124" t="s">
        <v>115</v>
      </c>
      <c r="E131" s="125" t="s">
        <v>139</v>
      </c>
      <c r="F131" s="126" t="s">
        <v>140</v>
      </c>
      <c r="G131" s="127" t="s">
        <v>118</v>
      </c>
      <c r="H131" s="128">
        <v>44.3</v>
      </c>
      <c r="I131" s="129">
        <v>3.81</v>
      </c>
      <c r="J131" s="129">
        <f t="shared" ref="J131:J140" si="0">ROUND(I131*H131,2)</f>
        <v>168.78</v>
      </c>
      <c r="K131" s="126" t="s">
        <v>119</v>
      </c>
      <c r="L131" s="25"/>
      <c r="M131" s="130" t="s">
        <v>1</v>
      </c>
      <c r="N131" s="131" t="s">
        <v>41</v>
      </c>
      <c r="O131" s="132">
        <v>0.32401000000000002</v>
      </c>
      <c r="P131" s="132">
        <f t="shared" ref="P131:P140" si="1">O131*H131</f>
        <v>14.353643</v>
      </c>
      <c r="Q131" s="132">
        <v>5.0000000000000002E-5</v>
      </c>
      <c r="R131" s="132">
        <f t="shared" ref="R131:R140" si="2">Q131*H131</f>
        <v>2.215E-3</v>
      </c>
      <c r="S131" s="132">
        <v>0</v>
      </c>
      <c r="T131" s="133">
        <f t="shared" ref="T131:T140" si="3">S131*H131</f>
        <v>0</v>
      </c>
      <c r="AR131" s="134" t="s">
        <v>120</v>
      </c>
      <c r="AT131" s="134" t="s">
        <v>115</v>
      </c>
      <c r="AU131" s="134" t="s">
        <v>121</v>
      </c>
      <c r="AY131" s="13" t="s">
        <v>112</v>
      </c>
      <c r="BE131" s="135">
        <f t="shared" ref="BE131:BE140" si="4">IF(N131="základná",J131,0)</f>
        <v>0</v>
      </c>
      <c r="BF131" s="135">
        <f t="shared" ref="BF131:BF140" si="5">IF(N131="znížená",J131,0)</f>
        <v>168.78</v>
      </c>
      <c r="BG131" s="135">
        <f t="shared" ref="BG131:BG140" si="6">IF(N131="zákl. prenesená",J131,0)</f>
        <v>0</v>
      </c>
      <c r="BH131" s="135">
        <f t="shared" ref="BH131:BH140" si="7">IF(N131="zníž. prenesená",J131,0)</f>
        <v>0</v>
      </c>
      <c r="BI131" s="135">
        <f t="shared" ref="BI131:BI140" si="8">IF(N131="nulová",J131,0)</f>
        <v>0</v>
      </c>
      <c r="BJ131" s="13" t="s">
        <v>121</v>
      </c>
      <c r="BK131" s="135">
        <f t="shared" ref="BK131:BK140" si="9">ROUND(I131*H131,2)</f>
        <v>168.78</v>
      </c>
      <c r="BL131" s="13" t="s">
        <v>120</v>
      </c>
      <c r="BM131" s="134" t="s">
        <v>141</v>
      </c>
    </row>
    <row r="132" spans="2:65" s="1" customFormat="1" ht="24" customHeight="1">
      <c r="B132" s="123"/>
      <c r="C132" s="124" t="s">
        <v>142</v>
      </c>
      <c r="D132" s="124" t="s">
        <v>115</v>
      </c>
      <c r="E132" s="125" t="s">
        <v>143</v>
      </c>
      <c r="F132" s="126" t="s">
        <v>144</v>
      </c>
      <c r="G132" s="127" t="s">
        <v>118</v>
      </c>
      <c r="H132" s="128">
        <v>44.3</v>
      </c>
      <c r="I132" s="129">
        <v>5.27</v>
      </c>
      <c r="J132" s="129">
        <f t="shared" si="0"/>
        <v>233.46</v>
      </c>
      <c r="K132" s="126" t="s">
        <v>119</v>
      </c>
      <c r="L132" s="25"/>
      <c r="M132" s="130" t="s">
        <v>1</v>
      </c>
      <c r="N132" s="131" t="s">
        <v>41</v>
      </c>
      <c r="O132" s="132">
        <v>0.307</v>
      </c>
      <c r="P132" s="132">
        <f t="shared" si="1"/>
        <v>13.600099999999999</v>
      </c>
      <c r="Q132" s="132">
        <v>1.0000000000000001E-5</v>
      </c>
      <c r="R132" s="132">
        <f t="shared" si="2"/>
        <v>4.4300000000000003E-4</v>
      </c>
      <c r="S132" s="132">
        <v>0</v>
      </c>
      <c r="T132" s="133">
        <f t="shared" si="3"/>
        <v>0</v>
      </c>
      <c r="AR132" s="134" t="s">
        <v>120</v>
      </c>
      <c r="AT132" s="134" t="s">
        <v>115</v>
      </c>
      <c r="AU132" s="134" t="s">
        <v>121</v>
      </c>
      <c r="AY132" s="13" t="s">
        <v>112</v>
      </c>
      <c r="BE132" s="135">
        <f t="shared" si="4"/>
        <v>0</v>
      </c>
      <c r="BF132" s="135">
        <f t="shared" si="5"/>
        <v>233.46</v>
      </c>
      <c r="BG132" s="135">
        <f t="shared" si="6"/>
        <v>0</v>
      </c>
      <c r="BH132" s="135">
        <f t="shared" si="7"/>
        <v>0</v>
      </c>
      <c r="BI132" s="135">
        <f t="shared" si="8"/>
        <v>0</v>
      </c>
      <c r="BJ132" s="13" t="s">
        <v>121</v>
      </c>
      <c r="BK132" s="135">
        <f t="shared" si="9"/>
        <v>233.46</v>
      </c>
      <c r="BL132" s="13" t="s">
        <v>120</v>
      </c>
      <c r="BM132" s="134" t="s">
        <v>145</v>
      </c>
    </row>
    <row r="133" spans="2:65" s="1" customFormat="1" ht="24" customHeight="1">
      <c r="B133" s="123"/>
      <c r="C133" s="124" t="s">
        <v>146</v>
      </c>
      <c r="D133" s="124" t="s">
        <v>115</v>
      </c>
      <c r="E133" s="125" t="s">
        <v>147</v>
      </c>
      <c r="F133" s="126" t="s">
        <v>148</v>
      </c>
      <c r="G133" s="127" t="s">
        <v>118</v>
      </c>
      <c r="H133" s="128">
        <v>44.3</v>
      </c>
      <c r="I133" s="129">
        <v>0.3</v>
      </c>
      <c r="J133" s="129">
        <f t="shared" si="0"/>
        <v>13.29</v>
      </c>
      <c r="K133" s="126" t="s">
        <v>119</v>
      </c>
      <c r="L133" s="25"/>
      <c r="M133" s="130" t="s">
        <v>1</v>
      </c>
      <c r="N133" s="131" t="s">
        <v>41</v>
      </c>
      <c r="O133" s="132">
        <v>2.929E-2</v>
      </c>
      <c r="P133" s="132">
        <f t="shared" si="1"/>
        <v>1.297547</v>
      </c>
      <c r="Q133" s="132">
        <v>0</v>
      </c>
      <c r="R133" s="132">
        <f t="shared" si="2"/>
        <v>0</v>
      </c>
      <c r="S133" s="132">
        <v>4.0000000000000001E-3</v>
      </c>
      <c r="T133" s="133">
        <f t="shared" si="3"/>
        <v>0.1772</v>
      </c>
      <c r="AR133" s="134" t="s">
        <v>120</v>
      </c>
      <c r="AT133" s="134" t="s">
        <v>115</v>
      </c>
      <c r="AU133" s="134" t="s">
        <v>121</v>
      </c>
      <c r="AY133" s="13" t="s">
        <v>112</v>
      </c>
      <c r="BE133" s="135">
        <f t="shared" si="4"/>
        <v>0</v>
      </c>
      <c r="BF133" s="135">
        <f t="shared" si="5"/>
        <v>13.29</v>
      </c>
      <c r="BG133" s="135">
        <f t="shared" si="6"/>
        <v>0</v>
      </c>
      <c r="BH133" s="135">
        <f t="shared" si="7"/>
        <v>0</v>
      </c>
      <c r="BI133" s="135">
        <f t="shared" si="8"/>
        <v>0</v>
      </c>
      <c r="BJ133" s="13" t="s">
        <v>121</v>
      </c>
      <c r="BK133" s="135">
        <f t="shared" si="9"/>
        <v>13.29</v>
      </c>
      <c r="BL133" s="13" t="s">
        <v>120</v>
      </c>
      <c r="BM133" s="134" t="s">
        <v>149</v>
      </c>
    </row>
    <row r="134" spans="2:65" s="1" customFormat="1" ht="24" customHeight="1">
      <c r="B134" s="123"/>
      <c r="C134" s="124" t="s">
        <v>137</v>
      </c>
      <c r="D134" s="124" t="s">
        <v>115</v>
      </c>
      <c r="E134" s="125" t="s">
        <v>150</v>
      </c>
      <c r="F134" s="126" t="s">
        <v>151</v>
      </c>
      <c r="G134" s="127" t="s">
        <v>118</v>
      </c>
      <c r="H134" s="128">
        <v>152.4</v>
      </c>
      <c r="I134" s="129">
        <v>0.3</v>
      </c>
      <c r="J134" s="129">
        <f t="shared" si="0"/>
        <v>45.72</v>
      </c>
      <c r="K134" s="126" t="s">
        <v>119</v>
      </c>
      <c r="L134" s="25"/>
      <c r="M134" s="130" t="s">
        <v>1</v>
      </c>
      <c r="N134" s="131" t="s">
        <v>41</v>
      </c>
      <c r="O134" s="132">
        <v>2.929E-2</v>
      </c>
      <c r="P134" s="132">
        <f t="shared" si="1"/>
        <v>4.4637960000000003</v>
      </c>
      <c r="Q134" s="132">
        <v>0</v>
      </c>
      <c r="R134" s="132">
        <f t="shared" si="2"/>
        <v>0</v>
      </c>
      <c r="S134" s="132">
        <v>4.0000000000000001E-3</v>
      </c>
      <c r="T134" s="133">
        <f t="shared" si="3"/>
        <v>0.60960000000000003</v>
      </c>
      <c r="AR134" s="134" t="s">
        <v>120</v>
      </c>
      <c r="AT134" s="134" t="s">
        <v>115</v>
      </c>
      <c r="AU134" s="134" t="s">
        <v>121</v>
      </c>
      <c r="AY134" s="13" t="s">
        <v>112</v>
      </c>
      <c r="BE134" s="135">
        <f t="shared" si="4"/>
        <v>0</v>
      </c>
      <c r="BF134" s="135">
        <f t="shared" si="5"/>
        <v>45.72</v>
      </c>
      <c r="BG134" s="135">
        <f t="shared" si="6"/>
        <v>0</v>
      </c>
      <c r="BH134" s="135">
        <f t="shared" si="7"/>
        <v>0</v>
      </c>
      <c r="BI134" s="135">
        <f t="shared" si="8"/>
        <v>0</v>
      </c>
      <c r="BJ134" s="13" t="s">
        <v>121</v>
      </c>
      <c r="BK134" s="135">
        <f t="shared" si="9"/>
        <v>45.72</v>
      </c>
      <c r="BL134" s="13" t="s">
        <v>120</v>
      </c>
      <c r="BM134" s="134" t="s">
        <v>152</v>
      </c>
    </row>
    <row r="135" spans="2:65" s="1" customFormat="1" ht="24" customHeight="1">
      <c r="B135" s="123"/>
      <c r="C135" s="124" t="s">
        <v>153</v>
      </c>
      <c r="D135" s="124" t="s">
        <v>115</v>
      </c>
      <c r="E135" s="125" t="s">
        <v>154</v>
      </c>
      <c r="F135" s="126" t="s">
        <v>155</v>
      </c>
      <c r="G135" s="127" t="s">
        <v>118</v>
      </c>
      <c r="H135" s="128">
        <v>23</v>
      </c>
      <c r="I135" s="129">
        <v>2.61</v>
      </c>
      <c r="J135" s="129">
        <f t="shared" si="0"/>
        <v>60.03</v>
      </c>
      <c r="K135" s="126" t="s">
        <v>119</v>
      </c>
      <c r="L135" s="25"/>
      <c r="M135" s="130" t="s">
        <v>1</v>
      </c>
      <c r="N135" s="131" t="s">
        <v>41</v>
      </c>
      <c r="O135" s="132">
        <v>0.25383</v>
      </c>
      <c r="P135" s="132">
        <f t="shared" si="1"/>
        <v>5.8380900000000002</v>
      </c>
      <c r="Q135" s="132">
        <v>0</v>
      </c>
      <c r="R135" s="132">
        <f t="shared" si="2"/>
        <v>0</v>
      </c>
      <c r="S135" s="132">
        <v>4.5999999999999999E-2</v>
      </c>
      <c r="T135" s="133">
        <f t="shared" si="3"/>
        <v>1.0580000000000001</v>
      </c>
      <c r="AR135" s="134" t="s">
        <v>120</v>
      </c>
      <c r="AT135" s="134" t="s">
        <v>115</v>
      </c>
      <c r="AU135" s="134" t="s">
        <v>121</v>
      </c>
      <c r="AY135" s="13" t="s">
        <v>112</v>
      </c>
      <c r="BE135" s="135">
        <f t="shared" si="4"/>
        <v>0</v>
      </c>
      <c r="BF135" s="135">
        <f t="shared" si="5"/>
        <v>60.03</v>
      </c>
      <c r="BG135" s="135">
        <f t="shared" si="6"/>
        <v>0</v>
      </c>
      <c r="BH135" s="135">
        <f t="shared" si="7"/>
        <v>0</v>
      </c>
      <c r="BI135" s="135">
        <f t="shared" si="8"/>
        <v>0</v>
      </c>
      <c r="BJ135" s="13" t="s">
        <v>121</v>
      </c>
      <c r="BK135" s="135">
        <f t="shared" si="9"/>
        <v>60.03</v>
      </c>
      <c r="BL135" s="13" t="s">
        <v>120</v>
      </c>
      <c r="BM135" s="134" t="s">
        <v>156</v>
      </c>
    </row>
    <row r="136" spans="2:65" s="1" customFormat="1" ht="16.5" customHeight="1">
      <c r="B136" s="123"/>
      <c r="C136" s="124" t="s">
        <v>157</v>
      </c>
      <c r="D136" s="124" t="s">
        <v>115</v>
      </c>
      <c r="E136" s="125" t="s">
        <v>158</v>
      </c>
      <c r="F136" s="126" t="s">
        <v>159</v>
      </c>
      <c r="G136" s="127" t="s">
        <v>160</v>
      </c>
      <c r="H136" s="128">
        <v>1.954</v>
      </c>
      <c r="I136" s="129">
        <v>12.1</v>
      </c>
      <c r="J136" s="129">
        <f t="shared" si="0"/>
        <v>23.64</v>
      </c>
      <c r="K136" s="126" t="s">
        <v>119</v>
      </c>
      <c r="L136" s="25"/>
      <c r="M136" s="130" t="s">
        <v>1</v>
      </c>
      <c r="N136" s="131" t="s">
        <v>41</v>
      </c>
      <c r="O136" s="132">
        <v>0.59799999999999998</v>
      </c>
      <c r="P136" s="132">
        <f t="shared" si="1"/>
        <v>1.1684919999999999</v>
      </c>
      <c r="Q136" s="132">
        <v>0</v>
      </c>
      <c r="R136" s="132">
        <f t="shared" si="2"/>
        <v>0</v>
      </c>
      <c r="S136" s="132">
        <v>0</v>
      </c>
      <c r="T136" s="133">
        <f t="shared" si="3"/>
        <v>0</v>
      </c>
      <c r="AR136" s="134" t="s">
        <v>120</v>
      </c>
      <c r="AT136" s="134" t="s">
        <v>115</v>
      </c>
      <c r="AU136" s="134" t="s">
        <v>121</v>
      </c>
      <c r="AY136" s="13" t="s">
        <v>112</v>
      </c>
      <c r="BE136" s="135">
        <f t="shared" si="4"/>
        <v>0</v>
      </c>
      <c r="BF136" s="135">
        <f t="shared" si="5"/>
        <v>23.64</v>
      </c>
      <c r="BG136" s="135">
        <f t="shared" si="6"/>
        <v>0</v>
      </c>
      <c r="BH136" s="135">
        <f t="shared" si="7"/>
        <v>0</v>
      </c>
      <c r="BI136" s="135">
        <f t="shared" si="8"/>
        <v>0</v>
      </c>
      <c r="BJ136" s="13" t="s">
        <v>121</v>
      </c>
      <c r="BK136" s="135">
        <f t="shared" si="9"/>
        <v>23.64</v>
      </c>
      <c r="BL136" s="13" t="s">
        <v>120</v>
      </c>
      <c r="BM136" s="134" t="s">
        <v>161</v>
      </c>
    </row>
    <row r="137" spans="2:65" s="1" customFormat="1" ht="24" customHeight="1">
      <c r="B137" s="123"/>
      <c r="C137" s="124" t="s">
        <v>162</v>
      </c>
      <c r="D137" s="124" t="s">
        <v>115</v>
      </c>
      <c r="E137" s="125" t="s">
        <v>163</v>
      </c>
      <c r="F137" s="126" t="s">
        <v>164</v>
      </c>
      <c r="G137" s="127" t="s">
        <v>160</v>
      </c>
      <c r="H137" s="128">
        <v>46.896000000000001</v>
      </c>
      <c r="I137" s="129">
        <v>0.39</v>
      </c>
      <c r="J137" s="129">
        <f t="shared" si="0"/>
        <v>18.29</v>
      </c>
      <c r="K137" s="126" t="s">
        <v>119</v>
      </c>
      <c r="L137" s="25"/>
      <c r="M137" s="130" t="s">
        <v>1</v>
      </c>
      <c r="N137" s="131" t="s">
        <v>41</v>
      </c>
      <c r="O137" s="132">
        <v>7.0000000000000001E-3</v>
      </c>
      <c r="P137" s="132">
        <f t="shared" si="1"/>
        <v>0.32827200000000001</v>
      </c>
      <c r="Q137" s="132">
        <v>0</v>
      </c>
      <c r="R137" s="132">
        <f t="shared" si="2"/>
        <v>0</v>
      </c>
      <c r="S137" s="132">
        <v>0</v>
      </c>
      <c r="T137" s="133">
        <f t="shared" si="3"/>
        <v>0</v>
      </c>
      <c r="AR137" s="134" t="s">
        <v>120</v>
      </c>
      <c r="AT137" s="134" t="s">
        <v>115</v>
      </c>
      <c r="AU137" s="134" t="s">
        <v>121</v>
      </c>
      <c r="AY137" s="13" t="s">
        <v>112</v>
      </c>
      <c r="BE137" s="135">
        <f t="shared" si="4"/>
        <v>0</v>
      </c>
      <c r="BF137" s="135">
        <f t="shared" si="5"/>
        <v>18.29</v>
      </c>
      <c r="BG137" s="135">
        <f t="shared" si="6"/>
        <v>0</v>
      </c>
      <c r="BH137" s="135">
        <f t="shared" si="7"/>
        <v>0</v>
      </c>
      <c r="BI137" s="135">
        <f t="shared" si="8"/>
        <v>0</v>
      </c>
      <c r="BJ137" s="13" t="s">
        <v>121</v>
      </c>
      <c r="BK137" s="135">
        <f t="shared" si="9"/>
        <v>18.29</v>
      </c>
      <c r="BL137" s="13" t="s">
        <v>120</v>
      </c>
      <c r="BM137" s="134" t="s">
        <v>165</v>
      </c>
    </row>
    <row r="138" spans="2:65" s="1" customFormat="1" ht="24" customHeight="1">
      <c r="B138" s="123"/>
      <c r="C138" s="124" t="s">
        <v>166</v>
      </c>
      <c r="D138" s="124" t="s">
        <v>115</v>
      </c>
      <c r="E138" s="125" t="s">
        <v>167</v>
      </c>
      <c r="F138" s="126" t="s">
        <v>168</v>
      </c>
      <c r="G138" s="127" t="s">
        <v>160</v>
      </c>
      <c r="H138" s="128">
        <v>1.954</v>
      </c>
      <c r="I138" s="129">
        <v>9.16</v>
      </c>
      <c r="J138" s="129">
        <f t="shared" si="0"/>
        <v>17.899999999999999</v>
      </c>
      <c r="K138" s="126" t="s">
        <v>119</v>
      </c>
      <c r="L138" s="25"/>
      <c r="M138" s="130" t="s">
        <v>1</v>
      </c>
      <c r="N138" s="131" t="s">
        <v>41</v>
      </c>
      <c r="O138" s="132">
        <v>0.89</v>
      </c>
      <c r="P138" s="132">
        <f t="shared" si="1"/>
        <v>1.7390600000000001</v>
      </c>
      <c r="Q138" s="132">
        <v>0</v>
      </c>
      <c r="R138" s="132">
        <f t="shared" si="2"/>
        <v>0</v>
      </c>
      <c r="S138" s="132">
        <v>0</v>
      </c>
      <c r="T138" s="133">
        <f t="shared" si="3"/>
        <v>0</v>
      </c>
      <c r="AR138" s="134" t="s">
        <v>120</v>
      </c>
      <c r="AT138" s="134" t="s">
        <v>115</v>
      </c>
      <c r="AU138" s="134" t="s">
        <v>121</v>
      </c>
      <c r="AY138" s="13" t="s">
        <v>112</v>
      </c>
      <c r="BE138" s="135">
        <f t="shared" si="4"/>
        <v>0</v>
      </c>
      <c r="BF138" s="135">
        <f t="shared" si="5"/>
        <v>17.899999999999999</v>
      </c>
      <c r="BG138" s="135">
        <f t="shared" si="6"/>
        <v>0</v>
      </c>
      <c r="BH138" s="135">
        <f t="shared" si="7"/>
        <v>0</v>
      </c>
      <c r="BI138" s="135">
        <f t="shared" si="8"/>
        <v>0</v>
      </c>
      <c r="BJ138" s="13" t="s">
        <v>121</v>
      </c>
      <c r="BK138" s="135">
        <f t="shared" si="9"/>
        <v>17.899999999999999</v>
      </c>
      <c r="BL138" s="13" t="s">
        <v>120</v>
      </c>
      <c r="BM138" s="134" t="s">
        <v>169</v>
      </c>
    </row>
    <row r="139" spans="2:65" s="1" customFormat="1" ht="24" customHeight="1">
      <c r="B139" s="123"/>
      <c r="C139" s="124" t="s">
        <v>170</v>
      </c>
      <c r="D139" s="124" t="s">
        <v>115</v>
      </c>
      <c r="E139" s="125" t="s">
        <v>171</v>
      </c>
      <c r="F139" s="126" t="s">
        <v>172</v>
      </c>
      <c r="G139" s="127" t="s">
        <v>160</v>
      </c>
      <c r="H139" s="128">
        <v>15.632</v>
      </c>
      <c r="I139" s="129">
        <v>1.03</v>
      </c>
      <c r="J139" s="129">
        <f t="shared" si="0"/>
        <v>16.100000000000001</v>
      </c>
      <c r="K139" s="126" t="s">
        <v>119</v>
      </c>
      <c r="L139" s="25"/>
      <c r="M139" s="130" t="s">
        <v>1</v>
      </c>
      <c r="N139" s="131" t="s">
        <v>41</v>
      </c>
      <c r="O139" s="132">
        <v>0.1</v>
      </c>
      <c r="P139" s="132">
        <f t="shared" si="1"/>
        <v>1.5632000000000001</v>
      </c>
      <c r="Q139" s="132">
        <v>0</v>
      </c>
      <c r="R139" s="132">
        <f t="shared" si="2"/>
        <v>0</v>
      </c>
      <c r="S139" s="132">
        <v>0</v>
      </c>
      <c r="T139" s="133">
        <f t="shared" si="3"/>
        <v>0</v>
      </c>
      <c r="AR139" s="134" t="s">
        <v>120</v>
      </c>
      <c r="AT139" s="134" t="s">
        <v>115</v>
      </c>
      <c r="AU139" s="134" t="s">
        <v>121</v>
      </c>
      <c r="AY139" s="13" t="s">
        <v>112</v>
      </c>
      <c r="BE139" s="135">
        <f t="shared" si="4"/>
        <v>0</v>
      </c>
      <c r="BF139" s="135">
        <f t="shared" si="5"/>
        <v>16.100000000000001</v>
      </c>
      <c r="BG139" s="135">
        <f t="shared" si="6"/>
        <v>0</v>
      </c>
      <c r="BH139" s="135">
        <f t="shared" si="7"/>
        <v>0</v>
      </c>
      <c r="BI139" s="135">
        <f t="shared" si="8"/>
        <v>0</v>
      </c>
      <c r="BJ139" s="13" t="s">
        <v>121</v>
      </c>
      <c r="BK139" s="135">
        <f t="shared" si="9"/>
        <v>16.100000000000001</v>
      </c>
      <c r="BL139" s="13" t="s">
        <v>120</v>
      </c>
      <c r="BM139" s="134" t="s">
        <v>173</v>
      </c>
    </row>
    <row r="140" spans="2:65" s="1" customFormat="1" ht="24" customHeight="1">
      <c r="B140" s="123"/>
      <c r="C140" s="124" t="s">
        <v>174</v>
      </c>
      <c r="D140" s="124" t="s">
        <v>115</v>
      </c>
      <c r="E140" s="125" t="s">
        <v>175</v>
      </c>
      <c r="F140" s="126" t="s">
        <v>176</v>
      </c>
      <c r="G140" s="127" t="s">
        <v>160</v>
      </c>
      <c r="H140" s="128">
        <v>1.954</v>
      </c>
      <c r="I140" s="129">
        <v>35</v>
      </c>
      <c r="J140" s="129">
        <f t="shared" si="0"/>
        <v>68.39</v>
      </c>
      <c r="K140" s="126" t="s">
        <v>119</v>
      </c>
      <c r="L140" s="25"/>
      <c r="M140" s="130" t="s">
        <v>1</v>
      </c>
      <c r="N140" s="131" t="s">
        <v>41</v>
      </c>
      <c r="O140" s="132">
        <v>0</v>
      </c>
      <c r="P140" s="132">
        <f t="shared" si="1"/>
        <v>0</v>
      </c>
      <c r="Q140" s="132">
        <v>0</v>
      </c>
      <c r="R140" s="132">
        <f t="shared" si="2"/>
        <v>0</v>
      </c>
      <c r="S140" s="132">
        <v>0</v>
      </c>
      <c r="T140" s="133">
        <f t="shared" si="3"/>
        <v>0</v>
      </c>
      <c r="AR140" s="134" t="s">
        <v>120</v>
      </c>
      <c r="AT140" s="134" t="s">
        <v>115</v>
      </c>
      <c r="AU140" s="134" t="s">
        <v>121</v>
      </c>
      <c r="AY140" s="13" t="s">
        <v>112</v>
      </c>
      <c r="BE140" s="135">
        <f t="shared" si="4"/>
        <v>0</v>
      </c>
      <c r="BF140" s="135">
        <f t="shared" si="5"/>
        <v>68.39</v>
      </c>
      <c r="BG140" s="135">
        <f t="shared" si="6"/>
        <v>0</v>
      </c>
      <c r="BH140" s="135">
        <f t="shared" si="7"/>
        <v>0</v>
      </c>
      <c r="BI140" s="135">
        <f t="shared" si="8"/>
        <v>0</v>
      </c>
      <c r="BJ140" s="13" t="s">
        <v>121</v>
      </c>
      <c r="BK140" s="135">
        <f t="shared" si="9"/>
        <v>68.39</v>
      </c>
      <c r="BL140" s="13" t="s">
        <v>120</v>
      </c>
      <c r="BM140" s="134" t="s">
        <v>177</v>
      </c>
    </row>
    <row r="141" spans="2:65" s="11" customFormat="1" ht="22.9" customHeight="1">
      <c r="B141" s="111"/>
      <c r="D141" s="112" t="s">
        <v>74</v>
      </c>
      <c r="E141" s="121" t="s">
        <v>178</v>
      </c>
      <c r="F141" s="121" t="s">
        <v>179</v>
      </c>
      <c r="J141" s="122">
        <f>BK141</f>
        <v>64.08</v>
      </c>
      <c r="L141" s="111"/>
      <c r="M141" s="115"/>
      <c r="N141" s="116"/>
      <c r="O141" s="116"/>
      <c r="P141" s="117">
        <f>P142</f>
        <v>4.933389</v>
      </c>
      <c r="Q141" s="116"/>
      <c r="R141" s="117">
        <f>R142</f>
        <v>0</v>
      </c>
      <c r="S141" s="116"/>
      <c r="T141" s="118">
        <f>T142</f>
        <v>0</v>
      </c>
      <c r="AR141" s="112" t="s">
        <v>80</v>
      </c>
      <c r="AT141" s="119" t="s">
        <v>74</v>
      </c>
      <c r="AU141" s="119" t="s">
        <v>80</v>
      </c>
      <c r="AY141" s="112" t="s">
        <v>112</v>
      </c>
      <c r="BK141" s="120">
        <f>BK142</f>
        <v>64.08</v>
      </c>
    </row>
    <row r="142" spans="2:65" s="1" customFormat="1" ht="24" customHeight="1">
      <c r="B142" s="123"/>
      <c r="C142" s="124" t="s">
        <v>180</v>
      </c>
      <c r="D142" s="124" t="s">
        <v>115</v>
      </c>
      <c r="E142" s="125" t="s">
        <v>181</v>
      </c>
      <c r="F142" s="126" t="s">
        <v>182</v>
      </c>
      <c r="G142" s="127" t="s">
        <v>160</v>
      </c>
      <c r="H142" s="128">
        <v>2.0030000000000001</v>
      </c>
      <c r="I142" s="129">
        <v>31.99</v>
      </c>
      <c r="J142" s="129">
        <f>ROUND(I142*H142,2)</f>
        <v>64.08</v>
      </c>
      <c r="K142" s="126" t="s">
        <v>119</v>
      </c>
      <c r="L142" s="25"/>
      <c r="M142" s="130" t="s">
        <v>1</v>
      </c>
      <c r="N142" s="131" t="s">
        <v>41</v>
      </c>
      <c r="O142" s="132">
        <v>2.4630000000000001</v>
      </c>
      <c r="P142" s="132">
        <f>O142*H142</f>
        <v>4.933389</v>
      </c>
      <c r="Q142" s="132">
        <v>0</v>
      </c>
      <c r="R142" s="132">
        <f>Q142*H142</f>
        <v>0</v>
      </c>
      <c r="S142" s="132">
        <v>0</v>
      </c>
      <c r="T142" s="133">
        <f>S142*H142</f>
        <v>0</v>
      </c>
      <c r="AR142" s="134" t="s">
        <v>120</v>
      </c>
      <c r="AT142" s="134" t="s">
        <v>115</v>
      </c>
      <c r="AU142" s="134" t="s">
        <v>121</v>
      </c>
      <c r="AY142" s="13" t="s">
        <v>112</v>
      </c>
      <c r="BE142" s="135">
        <f>IF(N142="základná",J142,0)</f>
        <v>0</v>
      </c>
      <c r="BF142" s="135">
        <f>IF(N142="znížená",J142,0)</f>
        <v>64.08</v>
      </c>
      <c r="BG142" s="135">
        <f>IF(N142="zákl. prenesená",J142,0)</f>
        <v>0</v>
      </c>
      <c r="BH142" s="135">
        <f>IF(N142="zníž. prenesená",J142,0)</f>
        <v>0</v>
      </c>
      <c r="BI142" s="135">
        <f>IF(N142="nulová",J142,0)</f>
        <v>0</v>
      </c>
      <c r="BJ142" s="13" t="s">
        <v>121</v>
      </c>
      <c r="BK142" s="135">
        <f>ROUND(I142*H142,2)</f>
        <v>64.08</v>
      </c>
      <c r="BL142" s="13" t="s">
        <v>120</v>
      </c>
      <c r="BM142" s="134" t="s">
        <v>183</v>
      </c>
    </row>
    <row r="143" spans="2:65" s="11" customFormat="1" ht="25.9" customHeight="1">
      <c r="B143" s="111"/>
      <c r="D143" s="112" t="s">
        <v>74</v>
      </c>
      <c r="E143" s="113" t="s">
        <v>184</v>
      </c>
      <c r="F143" s="113" t="s">
        <v>185</v>
      </c>
      <c r="J143" s="114">
        <f>BK143</f>
        <v>5308.65</v>
      </c>
      <c r="L143" s="111"/>
      <c r="M143" s="115"/>
      <c r="N143" s="116"/>
      <c r="O143" s="116"/>
      <c r="P143" s="117">
        <f>P144+P146+P151+P155+P159</f>
        <v>138.96910800000001</v>
      </c>
      <c r="Q143" s="116"/>
      <c r="R143" s="117">
        <f>R144+R146+R151+R155+R159</f>
        <v>2.0617370799999999</v>
      </c>
      <c r="S143" s="116"/>
      <c r="T143" s="118">
        <f>T144+T146+T151+T155+T159</f>
        <v>0.1091</v>
      </c>
      <c r="AR143" s="112" t="s">
        <v>121</v>
      </c>
      <c r="AT143" s="119" t="s">
        <v>74</v>
      </c>
      <c r="AU143" s="119" t="s">
        <v>75</v>
      </c>
      <c r="AY143" s="112" t="s">
        <v>112</v>
      </c>
      <c r="BK143" s="120">
        <f>BK144+BK146+BK151+BK155+BK159</f>
        <v>5308.65</v>
      </c>
    </row>
    <row r="144" spans="2:65" s="11" customFormat="1" ht="22.9" customHeight="1">
      <c r="B144" s="111"/>
      <c r="D144" s="112" t="s">
        <v>74</v>
      </c>
      <c r="E144" s="121" t="s">
        <v>186</v>
      </c>
      <c r="F144" s="121" t="s">
        <v>187</v>
      </c>
      <c r="J144" s="122">
        <f>BK144</f>
        <v>700</v>
      </c>
      <c r="L144" s="111"/>
      <c r="M144" s="115"/>
      <c r="N144" s="116"/>
      <c r="O144" s="116"/>
      <c r="P144" s="117">
        <f>P145</f>
        <v>0</v>
      </c>
      <c r="Q144" s="116"/>
      <c r="R144" s="117">
        <f>R145</f>
        <v>0</v>
      </c>
      <c r="S144" s="116"/>
      <c r="T144" s="118">
        <f>T145</f>
        <v>0</v>
      </c>
      <c r="AR144" s="112" t="s">
        <v>121</v>
      </c>
      <c r="AT144" s="119" t="s">
        <v>74</v>
      </c>
      <c r="AU144" s="119" t="s">
        <v>80</v>
      </c>
      <c r="AY144" s="112" t="s">
        <v>112</v>
      </c>
      <c r="BK144" s="120">
        <f>BK145</f>
        <v>700</v>
      </c>
    </row>
    <row r="145" spans="2:65" s="1" customFormat="1" ht="16.5" customHeight="1">
      <c r="B145" s="123"/>
      <c r="C145" s="124" t="s">
        <v>188</v>
      </c>
      <c r="D145" s="124" t="s">
        <v>115</v>
      </c>
      <c r="E145" s="125" t="s">
        <v>189</v>
      </c>
      <c r="F145" s="126" t="s">
        <v>187</v>
      </c>
      <c r="G145" s="127" t="s">
        <v>190</v>
      </c>
      <c r="H145" s="128">
        <v>1</v>
      </c>
      <c r="I145" s="129">
        <v>700</v>
      </c>
      <c r="J145" s="129">
        <f>ROUND(I145*H145,2)</f>
        <v>700</v>
      </c>
      <c r="K145" s="126" t="s">
        <v>1</v>
      </c>
      <c r="L145" s="25"/>
      <c r="M145" s="130" t="s">
        <v>1</v>
      </c>
      <c r="N145" s="131" t="s">
        <v>41</v>
      </c>
      <c r="O145" s="132">
        <v>0</v>
      </c>
      <c r="P145" s="132">
        <f>O145*H145</f>
        <v>0</v>
      </c>
      <c r="Q145" s="132">
        <v>0</v>
      </c>
      <c r="R145" s="132">
        <f>Q145*H145</f>
        <v>0</v>
      </c>
      <c r="S145" s="132">
        <v>0</v>
      </c>
      <c r="T145" s="133">
        <f>S145*H145</f>
        <v>0</v>
      </c>
      <c r="AR145" s="134" t="s">
        <v>180</v>
      </c>
      <c r="AT145" s="134" t="s">
        <v>115</v>
      </c>
      <c r="AU145" s="134" t="s">
        <v>121</v>
      </c>
      <c r="AY145" s="13" t="s">
        <v>112</v>
      </c>
      <c r="BE145" s="135">
        <f>IF(N145="základná",J145,0)</f>
        <v>0</v>
      </c>
      <c r="BF145" s="135">
        <f>IF(N145="znížená",J145,0)</f>
        <v>700</v>
      </c>
      <c r="BG145" s="135">
        <f>IF(N145="zákl. prenesená",J145,0)</f>
        <v>0</v>
      </c>
      <c r="BH145" s="135">
        <f>IF(N145="zníž. prenesená",J145,0)</f>
        <v>0</v>
      </c>
      <c r="BI145" s="135">
        <f>IF(N145="nulová",J145,0)</f>
        <v>0</v>
      </c>
      <c r="BJ145" s="13" t="s">
        <v>121</v>
      </c>
      <c r="BK145" s="135">
        <f>ROUND(I145*H145,2)</f>
        <v>700</v>
      </c>
      <c r="BL145" s="13" t="s">
        <v>180</v>
      </c>
      <c r="BM145" s="134" t="s">
        <v>191</v>
      </c>
    </row>
    <row r="146" spans="2:65" s="11" customFormat="1" ht="22.9" customHeight="1">
      <c r="B146" s="111"/>
      <c r="D146" s="112" t="s">
        <v>74</v>
      </c>
      <c r="E146" s="121" t="s">
        <v>192</v>
      </c>
      <c r="F146" s="121" t="s">
        <v>193</v>
      </c>
      <c r="J146" s="122">
        <f>BK146</f>
        <v>2092.66</v>
      </c>
      <c r="L146" s="111"/>
      <c r="M146" s="115"/>
      <c r="N146" s="116"/>
      <c r="O146" s="116"/>
      <c r="P146" s="117">
        <f>SUM(P147:P150)</f>
        <v>46.107364999999994</v>
      </c>
      <c r="Q146" s="116"/>
      <c r="R146" s="117">
        <f>SUM(R147:R150)</f>
        <v>0.97069607999999996</v>
      </c>
      <c r="S146" s="116"/>
      <c r="T146" s="118">
        <f>SUM(T147:T150)</f>
        <v>0</v>
      </c>
      <c r="AR146" s="112" t="s">
        <v>121</v>
      </c>
      <c r="AT146" s="119" t="s">
        <v>74</v>
      </c>
      <c r="AU146" s="119" t="s">
        <v>80</v>
      </c>
      <c r="AY146" s="112" t="s">
        <v>112</v>
      </c>
      <c r="BK146" s="120">
        <f>SUM(BK147:BK150)</f>
        <v>2092.66</v>
      </c>
    </row>
    <row r="147" spans="2:65" s="1" customFormat="1" ht="24" customHeight="1">
      <c r="B147" s="123"/>
      <c r="C147" s="124" t="s">
        <v>194</v>
      </c>
      <c r="D147" s="124" t="s">
        <v>115</v>
      </c>
      <c r="E147" s="125" t="s">
        <v>195</v>
      </c>
      <c r="F147" s="126" t="s">
        <v>196</v>
      </c>
      <c r="G147" s="127" t="s">
        <v>197</v>
      </c>
      <c r="H147" s="128">
        <v>64.8</v>
      </c>
      <c r="I147" s="129">
        <v>2.76</v>
      </c>
      <c r="J147" s="129">
        <f>ROUND(I147*H147,2)</f>
        <v>178.85</v>
      </c>
      <c r="K147" s="126" t="s">
        <v>119</v>
      </c>
      <c r="L147" s="25"/>
      <c r="M147" s="130" t="s">
        <v>1</v>
      </c>
      <c r="N147" s="131" t="s">
        <v>41</v>
      </c>
      <c r="O147" s="132">
        <v>0.16314999999999999</v>
      </c>
      <c r="P147" s="132">
        <f>O147*H147</f>
        <v>10.572119999999998</v>
      </c>
      <c r="Q147" s="132">
        <v>3.4299999999999999E-3</v>
      </c>
      <c r="R147" s="132">
        <f>Q147*H147</f>
        <v>0.22226399999999999</v>
      </c>
      <c r="S147" s="132">
        <v>0</v>
      </c>
      <c r="T147" s="133">
        <f>S147*H147</f>
        <v>0</v>
      </c>
      <c r="AR147" s="134" t="s">
        <v>180</v>
      </c>
      <c r="AT147" s="134" t="s">
        <v>115</v>
      </c>
      <c r="AU147" s="134" t="s">
        <v>121</v>
      </c>
      <c r="AY147" s="13" t="s">
        <v>112</v>
      </c>
      <c r="BE147" s="135">
        <f>IF(N147="základná",J147,0)</f>
        <v>0</v>
      </c>
      <c r="BF147" s="135">
        <f>IF(N147="znížená",J147,0)</f>
        <v>178.85</v>
      </c>
      <c r="BG147" s="135">
        <f>IF(N147="zákl. prenesená",J147,0)</f>
        <v>0</v>
      </c>
      <c r="BH147" s="135">
        <f>IF(N147="zníž. prenesená",J147,0)</f>
        <v>0</v>
      </c>
      <c r="BI147" s="135">
        <f>IF(N147="nulová",J147,0)</f>
        <v>0</v>
      </c>
      <c r="BJ147" s="13" t="s">
        <v>121</v>
      </c>
      <c r="BK147" s="135">
        <f>ROUND(I147*H147,2)</f>
        <v>178.85</v>
      </c>
      <c r="BL147" s="13" t="s">
        <v>180</v>
      </c>
      <c r="BM147" s="134" t="s">
        <v>198</v>
      </c>
    </row>
    <row r="148" spans="2:65" s="1" customFormat="1" ht="24" customHeight="1">
      <c r="B148" s="123"/>
      <c r="C148" s="124" t="s">
        <v>199</v>
      </c>
      <c r="D148" s="124" t="s">
        <v>115</v>
      </c>
      <c r="E148" s="125" t="s">
        <v>200</v>
      </c>
      <c r="F148" s="126" t="s">
        <v>201</v>
      </c>
      <c r="G148" s="127" t="s">
        <v>118</v>
      </c>
      <c r="H148" s="128">
        <v>44.3</v>
      </c>
      <c r="I148" s="129">
        <v>17.510000000000002</v>
      </c>
      <c r="J148" s="129">
        <f>ROUND(I148*H148,2)</f>
        <v>775.69</v>
      </c>
      <c r="K148" s="126" t="s">
        <v>119</v>
      </c>
      <c r="L148" s="25"/>
      <c r="M148" s="130" t="s">
        <v>1</v>
      </c>
      <c r="N148" s="131" t="s">
        <v>41</v>
      </c>
      <c r="O148" s="132">
        <v>0.80215000000000003</v>
      </c>
      <c r="P148" s="132">
        <f>O148*H148</f>
        <v>35.535244999999996</v>
      </c>
      <c r="Q148" s="132">
        <v>3.2699999999999999E-3</v>
      </c>
      <c r="R148" s="132">
        <f>Q148*H148</f>
        <v>0.14486099999999999</v>
      </c>
      <c r="S148" s="132">
        <v>0</v>
      </c>
      <c r="T148" s="133">
        <f>S148*H148</f>
        <v>0</v>
      </c>
      <c r="AR148" s="134" t="s">
        <v>180</v>
      </c>
      <c r="AT148" s="134" t="s">
        <v>115</v>
      </c>
      <c r="AU148" s="134" t="s">
        <v>121</v>
      </c>
      <c r="AY148" s="13" t="s">
        <v>112</v>
      </c>
      <c r="BE148" s="135">
        <f>IF(N148="základná",J148,0)</f>
        <v>0</v>
      </c>
      <c r="BF148" s="135">
        <f>IF(N148="znížená",J148,0)</f>
        <v>775.69</v>
      </c>
      <c r="BG148" s="135">
        <f>IF(N148="zákl. prenesená",J148,0)</f>
        <v>0</v>
      </c>
      <c r="BH148" s="135">
        <f>IF(N148="zníž. prenesená",J148,0)</f>
        <v>0</v>
      </c>
      <c r="BI148" s="135">
        <f>IF(N148="nulová",J148,0)</f>
        <v>0</v>
      </c>
      <c r="BJ148" s="13" t="s">
        <v>121</v>
      </c>
      <c r="BK148" s="135">
        <f>ROUND(I148*H148,2)</f>
        <v>775.69</v>
      </c>
      <c r="BL148" s="13" t="s">
        <v>180</v>
      </c>
      <c r="BM148" s="134" t="s">
        <v>202</v>
      </c>
    </row>
    <row r="149" spans="2:65" s="1" customFormat="1" ht="16.5" customHeight="1">
      <c r="B149" s="123"/>
      <c r="C149" s="136" t="s">
        <v>7</v>
      </c>
      <c r="D149" s="136" t="s">
        <v>203</v>
      </c>
      <c r="E149" s="137" t="s">
        <v>204</v>
      </c>
      <c r="F149" s="138" t="s">
        <v>205</v>
      </c>
      <c r="G149" s="139" t="s">
        <v>118</v>
      </c>
      <c r="H149" s="140">
        <v>53.319000000000003</v>
      </c>
      <c r="I149" s="141">
        <v>20</v>
      </c>
      <c r="J149" s="141">
        <f>ROUND(I149*H149,2)</f>
        <v>1066.3800000000001</v>
      </c>
      <c r="K149" s="138" t="s">
        <v>1</v>
      </c>
      <c r="L149" s="142"/>
      <c r="M149" s="143" t="s">
        <v>1</v>
      </c>
      <c r="N149" s="144" t="s">
        <v>41</v>
      </c>
      <c r="O149" s="132">
        <v>0</v>
      </c>
      <c r="P149" s="132">
        <f>O149*H149</f>
        <v>0</v>
      </c>
      <c r="Q149" s="132">
        <v>1.132E-2</v>
      </c>
      <c r="R149" s="132">
        <f>Q149*H149</f>
        <v>0.60357108000000004</v>
      </c>
      <c r="S149" s="132">
        <v>0</v>
      </c>
      <c r="T149" s="133">
        <f>S149*H149</f>
        <v>0</v>
      </c>
      <c r="AR149" s="134" t="s">
        <v>206</v>
      </c>
      <c r="AT149" s="134" t="s">
        <v>203</v>
      </c>
      <c r="AU149" s="134" t="s">
        <v>121</v>
      </c>
      <c r="AY149" s="13" t="s">
        <v>112</v>
      </c>
      <c r="BE149" s="135">
        <f>IF(N149="základná",J149,0)</f>
        <v>0</v>
      </c>
      <c r="BF149" s="135">
        <f>IF(N149="znížená",J149,0)</f>
        <v>1066.3800000000001</v>
      </c>
      <c r="BG149" s="135">
        <f>IF(N149="zákl. prenesená",J149,0)</f>
        <v>0</v>
      </c>
      <c r="BH149" s="135">
        <f>IF(N149="zníž. prenesená",J149,0)</f>
        <v>0</v>
      </c>
      <c r="BI149" s="135">
        <f>IF(N149="nulová",J149,0)</f>
        <v>0</v>
      </c>
      <c r="BJ149" s="13" t="s">
        <v>121</v>
      </c>
      <c r="BK149" s="135">
        <f>ROUND(I149*H149,2)</f>
        <v>1066.3800000000001</v>
      </c>
      <c r="BL149" s="13" t="s">
        <v>180</v>
      </c>
      <c r="BM149" s="134" t="s">
        <v>207</v>
      </c>
    </row>
    <row r="150" spans="2:65" s="1" customFormat="1" ht="24" customHeight="1">
      <c r="B150" s="123"/>
      <c r="C150" s="124" t="s">
        <v>208</v>
      </c>
      <c r="D150" s="124" t="s">
        <v>115</v>
      </c>
      <c r="E150" s="125" t="s">
        <v>209</v>
      </c>
      <c r="F150" s="126" t="s">
        <v>210</v>
      </c>
      <c r="G150" s="127" t="s">
        <v>211</v>
      </c>
      <c r="H150" s="128">
        <v>20.209</v>
      </c>
      <c r="I150" s="129">
        <v>3.55</v>
      </c>
      <c r="J150" s="129">
        <f>ROUND(I150*H150,2)</f>
        <v>71.739999999999995</v>
      </c>
      <c r="K150" s="126" t="s">
        <v>119</v>
      </c>
      <c r="L150" s="25"/>
      <c r="M150" s="130" t="s">
        <v>1</v>
      </c>
      <c r="N150" s="131" t="s">
        <v>41</v>
      </c>
      <c r="O150" s="132">
        <v>0</v>
      </c>
      <c r="P150" s="132">
        <f>O150*H150</f>
        <v>0</v>
      </c>
      <c r="Q150" s="132">
        <v>0</v>
      </c>
      <c r="R150" s="132">
        <f>Q150*H150</f>
        <v>0</v>
      </c>
      <c r="S150" s="132">
        <v>0</v>
      </c>
      <c r="T150" s="133">
        <f>S150*H150</f>
        <v>0</v>
      </c>
      <c r="AR150" s="134" t="s">
        <v>180</v>
      </c>
      <c r="AT150" s="134" t="s">
        <v>115</v>
      </c>
      <c r="AU150" s="134" t="s">
        <v>121</v>
      </c>
      <c r="AY150" s="13" t="s">
        <v>112</v>
      </c>
      <c r="BE150" s="135">
        <f>IF(N150="základná",J150,0)</f>
        <v>0</v>
      </c>
      <c r="BF150" s="135">
        <f>IF(N150="znížená",J150,0)</f>
        <v>71.739999999999995</v>
      </c>
      <c r="BG150" s="135">
        <f>IF(N150="zákl. prenesená",J150,0)</f>
        <v>0</v>
      </c>
      <c r="BH150" s="135">
        <f>IF(N150="zníž. prenesená",J150,0)</f>
        <v>0</v>
      </c>
      <c r="BI150" s="135">
        <f>IF(N150="nulová",J150,0)</f>
        <v>0</v>
      </c>
      <c r="BJ150" s="13" t="s">
        <v>121</v>
      </c>
      <c r="BK150" s="135">
        <f>ROUND(I150*H150,2)</f>
        <v>71.739999999999995</v>
      </c>
      <c r="BL150" s="13" t="s">
        <v>180</v>
      </c>
      <c r="BM150" s="134" t="s">
        <v>212</v>
      </c>
    </row>
    <row r="151" spans="2:65" s="11" customFormat="1" ht="22.9" customHeight="1">
      <c r="B151" s="111"/>
      <c r="D151" s="112" t="s">
        <v>74</v>
      </c>
      <c r="E151" s="121" t="s">
        <v>213</v>
      </c>
      <c r="F151" s="121" t="s">
        <v>214</v>
      </c>
      <c r="J151" s="122">
        <f>BK151</f>
        <v>190.5</v>
      </c>
      <c r="L151" s="111"/>
      <c r="M151" s="115"/>
      <c r="N151" s="116"/>
      <c r="O151" s="116"/>
      <c r="P151" s="117">
        <f>SUM(P152:P154)</f>
        <v>16.8323</v>
      </c>
      <c r="Q151" s="116"/>
      <c r="R151" s="117">
        <f>SUM(R152:R154)</f>
        <v>0</v>
      </c>
      <c r="S151" s="116"/>
      <c r="T151" s="118">
        <f>SUM(T152:T154)</f>
        <v>0.1091</v>
      </c>
      <c r="AR151" s="112" t="s">
        <v>121</v>
      </c>
      <c r="AT151" s="119" t="s">
        <v>74</v>
      </c>
      <c r="AU151" s="119" t="s">
        <v>80</v>
      </c>
      <c r="AY151" s="112" t="s">
        <v>112</v>
      </c>
      <c r="BK151" s="120">
        <f>SUM(BK152:BK154)</f>
        <v>190.5</v>
      </c>
    </row>
    <row r="152" spans="2:65" s="1" customFormat="1" ht="16.5" customHeight="1">
      <c r="B152" s="123"/>
      <c r="C152" s="124" t="s">
        <v>215</v>
      </c>
      <c r="D152" s="124" t="s">
        <v>115</v>
      </c>
      <c r="E152" s="125" t="s">
        <v>216</v>
      </c>
      <c r="F152" s="126" t="s">
        <v>217</v>
      </c>
      <c r="G152" s="127" t="s">
        <v>197</v>
      </c>
      <c r="H152" s="128">
        <v>64.8</v>
      </c>
      <c r="I152" s="129">
        <v>1.07</v>
      </c>
      <c r="J152" s="129">
        <f>ROUND(I152*H152,2)</f>
        <v>69.34</v>
      </c>
      <c r="K152" s="126" t="s">
        <v>119</v>
      </c>
      <c r="L152" s="25"/>
      <c r="M152" s="130" t="s">
        <v>1</v>
      </c>
      <c r="N152" s="131" t="s">
        <v>41</v>
      </c>
      <c r="O152" s="132">
        <v>9.5000000000000001E-2</v>
      </c>
      <c r="P152" s="132">
        <f>O152*H152</f>
        <v>6.1559999999999997</v>
      </c>
      <c r="Q152" s="132">
        <v>0</v>
      </c>
      <c r="R152" s="132">
        <f>Q152*H152</f>
        <v>0</v>
      </c>
      <c r="S152" s="132">
        <v>1E-3</v>
      </c>
      <c r="T152" s="133">
        <f>S152*H152</f>
        <v>6.4799999999999996E-2</v>
      </c>
      <c r="AR152" s="134" t="s">
        <v>180</v>
      </c>
      <c r="AT152" s="134" t="s">
        <v>115</v>
      </c>
      <c r="AU152" s="134" t="s">
        <v>121</v>
      </c>
      <c r="AY152" s="13" t="s">
        <v>112</v>
      </c>
      <c r="BE152" s="135">
        <f>IF(N152="základná",J152,0)</f>
        <v>0</v>
      </c>
      <c r="BF152" s="135">
        <f>IF(N152="znížená",J152,0)</f>
        <v>69.34</v>
      </c>
      <c r="BG152" s="135">
        <f>IF(N152="zákl. prenesená",J152,0)</f>
        <v>0</v>
      </c>
      <c r="BH152" s="135">
        <f>IF(N152="zníž. prenesená",J152,0)</f>
        <v>0</v>
      </c>
      <c r="BI152" s="135">
        <f>IF(N152="nulová",J152,0)</f>
        <v>0</v>
      </c>
      <c r="BJ152" s="13" t="s">
        <v>121</v>
      </c>
      <c r="BK152" s="135">
        <f>ROUND(I152*H152,2)</f>
        <v>69.34</v>
      </c>
      <c r="BL152" s="13" t="s">
        <v>180</v>
      </c>
      <c r="BM152" s="134" t="s">
        <v>218</v>
      </c>
    </row>
    <row r="153" spans="2:65" s="1" customFormat="1" ht="24" customHeight="1">
      <c r="B153" s="123"/>
      <c r="C153" s="124" t="s">
        <v>219</v>
      </c>
      <c r="D153" s="124" t="s">
        <v>115</v>
      </c>
      <c r="E153" s="125" t="s">
        <v>220</v>
      </c>
      <c r="F153" s="126" t="s">
        <v>221</v>
      </c>
      <c r="G153" s="127" t="s">
        <v>118</v>
      </c>
      <c r="H153" s="128">
        <v>44.3</v>
      </c>
      <c r="I153" s="129">
        <v>2.72</v>
      </c>
      <c r="J153" s="129">
        <f>ROUND(I153*H153,2)</f>
        <v>120.5</v>
      </c>
      <c r="K153" s="126" t="s">
        <v>119</v>
      </c>
      <c r="L153" s="25"/>
      <c r="M153" s="130" t="s">
        <v>1</v>
      </c>
      <c r="N153" s="131" t="s">
        <v>41</v>
      </c>
      <c r="O153" s="132">
        <v>0.24099999999999999</v>
      </c>
      <c r="P153" s="132">
        <f>O153*H153</f>
        <v>10.676299999999999</v>
      </c>
      <c r="Q153" s="132">
        <v>0</v>
      </c>
      <c r="R153" s="132">
        <f>Q153*H153</f>
        <v>0</v>
      </c>
      <c r="S153" s="132">
        <v>1E-3</v>
      </c>
      <c r="T153" s="133">
        <f>S153*H153</f>
        <v>4.4299999999999999E-2</v>
      </c>
      <c r="AR153" s="134" t="s">
        <v>180</v>
      </c>
      <c r="AT153" s="134" t="s">
        <v>115</v>
      </c>
      <c r="AU153" s="134" t="s">
        <v>121</v>
      </c>
      <c r="AY153" s="13" t="s">
        <v>112</v>
      </c>
      <c r="BE153" s="135">
        <f>IF(N153="základná",J153,0)</f>
        <v>0</v>
      </c>
      <c r="BF153" s="135">
        <f>IF(N153="znížená",J153,0)</f>
        <v>120.5</v>
      </c>
      <c r="BG153" s="135">
        <f>IF(N153="zákl. prenesená",J153,0)</f>
        <v>0</v>
      </c>
      <c r="BH153" s="135">
        <f>IF(N153="zníž. prenesená",J153,0)</f>
        <v>0</v>
      </c>
      <c r="BI153" s="135">
        <f>IF(N153="nulová",J153,0)</f>
        <v>0</v>
      </c>
      <c r="BJ153" s="13" t="s">
        <v>121</v>
      </c>
      <c r="BK153" s="135">
        <f>ROUND(I153*H153,2)</f>
        <v>120.5</v>
      </c>
      <c r="BL153" s="13" t="s">
        <v>180</v>
      </c>
      <c r="BM153" s="134" t="s">
        <v>222</v>
      </c>
    </row>
    <row r="154" spans="2:65" s="1" customFormat="1" ht="24" customHeight="1">
      <c r="B154" s="123"/>
      <c r="C154" s="124" t="s">
        <v>223</v>
      </c>
      <c r="D154" s="124" t="s">
        <v>115</v>
      </c>
      <c r="E154" s="125" t="s">
        <v>224</v>
      </c>
      <c r="F154" s="126" t="s">
        <v>225</v>
      </c>
      <c r="G154" s="127" t="s">
        <v>211</v>
      </c>
      <c r="H154" s="128">
        <v>1.8979999999999999</v>
      </c>
      <c r="I154" s="129">
        <v>0.35</v>
      </c>
      <c r="J154" s="129">
        <f>ROUND(I154*H154,2)</f>
        <v>0.66</v>
      </c>
      <c r="K154" s="126" t="s">
        <v>119</v>
      </c>
      <c r="L154" s="25"/>
      <c r="M154" s="130" t="s">
        <v>1</v>
      </c>
      <c r="N154" s="131" t="s">
        <v>41</v>
      </c>
      <c r="O154" s="132">
        <v>0</v>
      </c>
      <c r="P154" s="132">
        <f>O154*H154</f>
        <v>0</v>
      </c>
      <c r="Q154" s="132">
        <v>0</v>
      </c>
      <c r="R154" s="132">
        <f>Q154*H154</f>
        <v>0</v>
      </c>
      <c r="S154" s="132">
        <v>0</v>
      </c>
      <c r="T154" s="133">
        <f>S154*H154</f>
        <v>0</v>
      </c>
      <c r="AR154" s="134" t="s">
        <v>180</v>
      </c>
      <c r="AT154" s="134" t="s">
        <v>115</v>
      </c>
      <c r="AU154" s="134" t="s">
        <v>121</v>
      </c>
      <c r="AY154" s="13" t="s">
        <v>112</v>
      </c>
      <c r="BE154" s="135">
        <f>IF(N154="základná",J154,0)</f>
        <v>0</v>
      </c>
      <c r="BF154" s="135">
        <f>IF(N154="znížená",J154,0)</f>
        <v>0.66</v>
      </c>
      <c r="BG154" s="135">
        <f>IF(N154="zákl. prenesená",J154,0)</f>
        <v>0</v>
      </c>
      <c r="BH154" s="135">
        <f>IF(N154="zníž. prenesená",J154,0)</f>
        <v>0</v>
      </c>
      <c r="BI154" s="135">
        <f>IF(N154="nulová",J154,0)</f>
        <v>0</v>
      </c>
      <c r="BJ154" s="13" t="s">
        <v>121</v>
      </c>
      <c r="BK154" s="135">
        <f>ROUND(I154*H154,2)</f>
        <v>0.66</v>
      </c>
      <c r="BL154" s="13" t="s">
        <v>180</v>
      </c>
      <c r="BM154" s="134" t="s">
        <v>226</v>
      </c>
    </row>
    <row r="155" spans="2:65" s="11" customFormat="1" ht="22.9" customHeight="1">
      <c r="B155" s="111"/>
      <c r="D155" s="112" t="s">
        <v>74</v>
      </c>
      <c r="E155" s="121" t="s">
        <v>227</v>
      </c>
      <c r="F155" s="121" t="s">
        <v>228</v>
      </c>
      <c r="J155" s="122">
        <f>BK155</f>
        <v>1522.9599999999998</v>
      </c>
      <c r="L155" s="111"/>
      <c r="M155" s="115"/>
      <c r="N155" s="116"/>
      <c r="O155" s="116"/>
      <c r="P155" s="117">
        <f>SUM(P156:P158)</f>
        <v>42.061320000000002</v>
      </c>
      <c r="Q155" s="116"/>
      <c r="R155" s="117">
        <f>SUM(R156:R158)</f>
        <v>1.0458000000000001</v>
      </c>
      <c r="S155" s="116"/>
      <c r="T155" s="118">
        <f>SUM(T156:T158)</f>
        <v>0</v>
      </c>
      <c r="AR155" s="112" t="s">
        <v>121</v>
      </c>
      <c r="AT155" s="119" t="s">
        <v>74</v>
      </c>
      <c r="AU155" s="119" t="s">
        <v>80</v>
      </c>
      <c r="AY155" s="112" t="s">
        <v>112</v>
      </c>
      <c r="BK155" s="120">
        <f>SUM(BK156:BK158)</f>
        <v>1522.9599999999998</v>
      </c>
    </row>
    <row r="156" spans="2:65" s="1" customFormat="1" ht="24" customHeight="1">
      <c r="B156" s="123"/>
      <c r="C156" s="124" t="s">
        <v>229</v>
      </c>
      <c r="D156" s="124" t="s">
        <v>115</v>
      </c>
      <c r="E156" s="125" t="s">
        <v>230</v>
      </c>
      <c r="F156" s="126" t="s">
        <v>231</v>
      </c>
      <c r="G156" s="127" t="s">
        <v>118</v>
      </c>
      <c r="H156" s="128">
        <v>42</v>
      </c>
      <c r="I156" s="129">
        <v>19.8</v>
      </c>
      <c r="J156" s="129">
        <f>ROUND(I156*H156,2)</f>
        <v>831.6</v>
      </c>
      <c r="K156" s="126" t="s">
        <v>119</v>
      </c>
      <c r="L156" s="25"/>
      <c r="M156" s="130" t="s">
        <v>1</v>
      </c>
      <c r="N156" s="131" t="s">
        <v>41</v>
      </c>
      <c r="O156" s="132">
        <v>1.00146</v>
      </c>
      <c r="P156" s="132">
        <f>O156*H156</f>
        <v>42.061320000000002</v>
      </c>
      <c r="Q156" s="132">
        <v>2.8500000000000001E-3</v>
      </c>
      <c r="R156" s="132">
        <f>Q156*H156</f>
        <v>0.1197</v>
      </c>
      <c r="S156" s="132">
        <v>0</v>
      </c>
      <c r="T156" s="133">
        <f>S156*H156</f>
        <v>0</v>
      </c>
      <c r="AR156" s="134" t="s">
        <v>180</v>
      </c>
      <c r="AT156" s="134" t="s">
        <v>115</v>
      </c>
      <c r="AU156" s="134" t="s">
        <v>121</v>
      </c>
      <c r="AY156" s="13" t="s">
        <v>112</v>
      </c>
      <c r="BE156" s="135">
        <f>IF(N156="základná",J156,0)</f>
        <v>0</v>
      </c>
      <c r="BF156" s="135">
        <f>IF(N156="znížená",J156,0)</f>
        <v>831.6</v>
      </c>
      <c r="BG156" s="135">
        <f>IF(N156="zákl. prenesená",J156,0)</f>
        <v>0</v>
      </c>
      <c r="BH156" s="135">
        <f>IF(N156="zníž. prenesená",J156,0)</f>
        <v>0</v>
      </c>
      <c r="BI156" s="135">
        <f>IF(N156="nulová",J156,0)</f>
        <v>0</v>
      </c>
      <c r="BJ156" s="13" t="s">
        <v>121</v>
      </c>
      <c r="BK156" s="135">
        <f>ROUND(I156*H156,2)</f>
        <v>831.6</v>
      </c>
      <c r="BL156" s="13" t="s">
        <v>180</v>
      </c>
      <c r="BM156" s="134" t="s">
        <v>232</v>
      </c>
    </row>
    <row r="157" spans="2:65" s="1" customFormat="1" ht="16.5" customHeight="1">
      <c r="B157" s="123"/>
      <c r="C157" s="136" t="s">
        <v>233</v>
      </c>
      <c r="D157" s="136" t="s">
        <v>203</v>
      </c>
      <c r="E157" s="137" t="s">
        <v>234</v>
      </c>
      <c r="F157" s="138" t="s">
        <v>235</v>
      </c>
      <c r="G157" s="139" t="s">
        <v>118</v>
      </c>
      <c r="H157" s="140">
        <v>44.1</v>
      </c>
      <c r="I157" s="141">
        <v>15</v>
      </c>
      <c r="J157" s="141">
        <f>ROUND(I157*H157,2)</f>
        <v>661.5</v>
      </c>
      <c r="K157" s="138" t="s">
        <v>1</v>
      </c>
      <c r="L157" s="142"/>
      <c r="M157" s="143" t="s">
        <v>1</v>
      </c>
      <c r="N157" s="144" t="s">
        <v>41</v>
      </c>
      <c r="O157" s="132">
        <v>0</v>
      </c>
      <c r="P157" s="132">
        <f>O157*H157</f>
        <v>0</v>
      </c>
      <c r="Q157" s="132">
        <v>2.1000000000000001E-2</v>
      </c>
      <c r="R157" s="132">
        <f>Q157*H157</f>
        <v>0.92610000000000003</v>
      </c>
      <c r="S157" s="132">
        <v>0</v>
      </c>
      <c r="T157" s="133">
        <f>S157*H157</f>
        <v>0</v>
      </c>
      <c r="AR157" s="134" t="s">
        <v>206</v>
      </c>
      <c r="AT157" s="134" t="s">
        <v>203</v>
      </c>
      <c r="AU157" s="134" t="s">
        <v>121</v>
      </c>
      <c r="AY157" s="13" t="s">
        <v>112</v>
      </c>
      <c r="BE157" s="135">
        <f>IF(N157="základná",J157,0)</f>
        <v>0</v>
      </c>
      <c r="BF157" s="135">
        <f>IF(N157="znížená",J157,0)</f>
        <v>661.5</v>
      </c>
      <c r="BG157" s="135">
        <f>IF(N157="zákl. prenesená",J157,0)</f>
        <v>0</v>
      </c>
      <c r="BH157" s="135">
        <f>IF(N157="zníž. prenesená",J157,0)</f>
        <v>0</v>
      </c>
      <c r="BI157" s="135">
        <f>IF(N157="nulová",J157,0)</f>
        <v>0</v>
      </c>
      <c r="BJ157" s="13" t="s">
        <v>121</v>
      </c>
      <c r="BK157" s="135">
        <f>ROUND(I157*H157,2)</f>
        <v>661.5</v>
      </c>
      <c r="BL157" s="13" t="s">
        <v>180</v>
      </c>
      <c r="BM157" s="134" t="s">
        <v>236</v>
      </c>
    </row>
    <row r="158" spans="2:65" s="1" customFormat="1" ht="24" customHeight="1">
      <c r="B158" s="123"/>
      <c r="C158" s="124" t="s">
        <v>237</v>
      </c>
      <c r="D158" s="124" t="s">
        <v>115</v>
      </c>
      <c r="E158" s="125" t="s">
        <v>238</v>
      </c>
      <c r="F158" s="126" t="s">
        <v>239</v>
      </c>
      <c r="G158" s="127" t="s">
        <v>211</v>
      </c>
      <c r="H158" s="128">
        <v>14.930999999999999</v>
      </c>
      <c r="I158" s="129">
        <v>2</v>
      </c>
      <c r="J158" s="129">
        <f>ROUND(I158*H158,2)</f>
        <v>29.86</v>
      </c>
      <c r="K158" s="126" t="s">
        <v>119</v>
      </c>
      <c r="L158" s="25"/>
      <c r="M158" s="130" t="s">
        <v>1</v>
      </c>
      <c r="N158" s="131" t="s">
        <v>41</v>
      </c>
      <c r="O158" s="132">
        <v>0</v>
      </c>
      <c r="P158" s="132">
        <f>O158*H158</f>
        <v>0</v>
      </c>
      <c r="Q158" s="132">
        <v>0</v>
      </c>
      <c r="R158" s="132">
        <f>Q158*H158</f>
        <v>0</v>
      </c>
      <c r="S158" s="132">
        <v>0</v>
      </c>
      <c r="T158" s="133">
        <f>S158*H158</f>
        <v>0</v>
      </c>
      <c r="AR158" s="134" t="s">
        <v>180</v>
      </c>
      <c r="AT158" s="134" t="s">
        <v>115</v>
      </c>
      <c r="AU158" s="134" t="s">
        <v>121</v>
      </c>
      <c r="AY158" s="13" t="s">
        <v>112</v>
      </c>
      <c r="BE158" s="135">
        <f>IF(N158="základná",J158,0)</f>
        <v>0</v>
      </c>
      <c r="BF158" s="135">
        <f>IF(N158="znížená",J158,0)</f>
        <v>29.86</v>
      </c>
      <c r="BG158" s="135">
        <f>IF(N158="zákl. prenesená",J158,0)</f>
        <v>0</v>
      </c>
      <c r="BH158" s="135">
        <f>IF(N158="zníž. prenesená",J158,0)</f>
        <v>0</v>
      </c>
      <c r="BI158" s="135">
        <f>IF(N158="nulová",J158,0)</f>
        <v>0</v>
      </c>
      <c r="BJ158" s="13" t="s">
        <v>121</v>
      </c>
      <c r="BK158" s="135">
        <f>ROUND(I158*H158,2)</f>
        <v>29.86</v>
      </c>
      <c r="BL158" s="13" t="s">
        <v>180</v>
      </c>
      <c r="BM158" s="134" t="s">
        <v>240</v>
      </c>
    </row>
    <row r="159" spans="2:65" s="11" customFormat="1" ht="22.9" customHeight="1">
      <c r="B159" s="111"/>
      <c r="D159" s="112" t="s">
        <v>74</v>
      </c>
      <c r="E159" s="121" t="s">
        <v>241</v>
      </c>
      <c r="F159" s="121" t="s">
        <v>242</v>
      </c>
      <c r="J159" s="122">
        <f>BK159</f>
        <v>802.53</v>
      </c>
      <c r="L159" s="111"/>
      <c r="M159" s="115"/>
      <c r="N159" s="116"/>
      <c r="O159" s="116"/>
      <c r="P159" s="117">
        <f>SUM(P160:P163)</f>
        <v>33.968123000000006</v>
      </c>
      <c r="Q159" s="116"/>
      <c r="R159" s="117">
        <f>SUM(R160:R163)</f>
        <v>4.5241000000000003E-2</v>
      </c>
      <c r="S159" s="116"/>
      <c r="T159" s="118">
        <f>SUM(T160:T163)</f>
        <v>0</v>
      </c>
      <c r="AR159" s="112" t="s">
        <v>121</v>
      </c>
      <c r="AT159" s="119" t="s">
        <v>74</v>
      </c>
      <c r="AU159" s="119" t="s">
        <v>80</v>
      </c>
      <c r="AY159" s="112" t="s">
        <v>112</v>
      </c>
      <c r="BK159" s="120">
        <f>SUM(BK160:BK163)</f>
        <v>802.53</v>
      </c>
    </row>
    <row r="160" spans="2:65" s="1" customFormat="1" ht="24" customHeight="1">
      <c r="B160" s="123"/>
      <c r="C160" s="124" t="s">
        <v>243</v>
      </c>
      <c r="D160" s="124" t="s">
        <v>115</v>
      </c>
      <c r="E160" s="125" t="s">
        <v>244</v>
      </c>
      <c r="F160" s="126" t="s">
        <v>245</v>
      </c>
      <c r="G160" s="127" t="s">
        <v>118</v>
      </c>
      <c r="H160" s="128">
        <v>196.7</v>
      </c>
      <c r="I160" s="129">
        <v>1.29</v>
      </c>
      <c r="J160" s="129">
        <f>ROUND(I160*H160,2)</f>
        <v>253.74</v>
      </c>
      <c r="K160" s="126" t="s">
        <v>119</v>
      </c>
      <c r="L160" s="25"/>
      <c r="M160" s="130" t="s">
        <v>1</v>
      </c>
      <c r="N160" s="131" t="s">
        <v>41</v>
      </c>
      <c r="O160" s="132">
        <v>5.0310000000000001E-2</v>
      </c>
      <c r="P160" s="132">
        <f>O160*H160</f>
        <v>9.8959770000000002</v>
      </c>
      <c r="Q160" s="132">
        <v>1.7000000000000001E-4</v>
      </c>
      <c r="R160" s="132">
        <f>Q160*H160</f>
        <v>3.3439000000000003E-2</v>
      </c>
      <c r="S160" s="132">
        <v>0</v>
      </c>
      <c r="T160" s="133">
        <f>S160*H160</f>
        <v>0</v>
      </c>
      <c r="AR160" s="134" t="s">
        <v>180</v>
      </c>
      <c r="AT160" s="134" t="s">
        <v>115</v>
      </c>
      <c r="AU160" s="134" t="s">
        <v>121</v>
      </c>
      <c r="AY160" s="13" t="s">
        <v>112</v>
      </c>
      <c r="BE160" s="135">
        <f>IF(N160="základná",J160,0)</f>
        <v>0</v>
      </c>
      <c r="BF160" s="135">
        <f>IF(N160="znížená",J160,0)</f>
        <v>253.74</v>
      </c>
      <c r="BG160" s="135">
        <f>IF(N160="zákl. prenesená",J160,0)</f>
        <v>0</v>
      </c>
      <c r="BH160" s="135">
        <f>IF(N160="zníž. prenesená",J160,0)</f>
        <v>0</v>
      </c>
      <c r="BI160" s="135">
        <f>IF(N160="nulová",J160,0)</f>
        <v>0</v>
      </c>
      <c r="BJ160" s="13" t="s">
        <v>121</v>
      </c>
      <c r="BK160" s="135">
        <f>ROUND(I160*H160,2)</f>
        <v>253.74</v>
      </c>
      <c r="BL160" s="13" t="s">
        <v>180</v>
      </c>
      <c r="BM160" s="134" t="s">
        <v>246</v>
      </c>
    </row>
    <row r="161" spans="2:65" s="1" customFormat="1" ht="24" customHeight="1">
      <c r="B161" s="123"/>
      <c r="C161" s="124" t="s">
        <v>247</v>
      </c>
      <c r="D161" s="124" t="s">
        <v>115</v>
      </c>
      <c r="E161" s="125" t="s">
        <v>248</v>
      </c>
      <c r="F161" s="126" t="s">
        <v>249</v>
      </c>
      <c r="G161" s="127" t="s">
        <v>118</v>
      </c>
      <c r="H161" s="128">
        <v>196.7</v>
      </c>
      <c r="I161" s="129">
        <v>0.13</v>
      </c>
      <c r="J161" s="129">
        <f>ROUND(I161*H161,2)</f>
        <v>25.57</v>
      </c>
      <c r="K161" s="126" t="s">
        <v>119</v>
      </c>
      <c r="L161" s="25"/>
      <c r="M161" s="130" t="s">
        <v>1</v>
      </c>
      <c r="N161" s="131" t="s">
        <v>41</v>
      </c>
      <c r="O161" s="132">
        <v>9.9799999999999993E-3</v>
      </c>
      <c r="P161" s="132">
        <f>O161*H161</f>
        <v>1.9630659999999998</v>
      </c>
      <c r="Q161" s="132">
        <v>1.0000000000000001E-5</v>
      </c>
      <c r="R161" s="132">
        <f>Q161*H161</f>
        <v>1.967E-3</v>
      </c>
      <c r="S161" s="132">
        <v>0</v>
      </c>
      <c r="T161" s="133">
        <f>S161*H161</f>
        <v>0</v>
      </c>
      <c r="AR161" s="134" t="s">
        <v>180</v>
      </c>
      <c r="AT161" s="134" t="s">
        <v>115</v>
      </c>
      <c r="AU161" s="134" t="s">
        <v>121</v>
      </c>
      <c r="AY161" s="13" t="s">
        <v>112</v>
      </c>
      <c r="BE161" s="135">
        <f>IF(N161="základná",J161,0)</f>
        <v>0</v>
      </c>
      <c r="BF161" s="135">
        <f>IF(N161="znížená",J161,0)</f>
        <v>25.57</v>
      </c>
      <c r="BG161" s="135">
        <f>IF(N161="zákl. prenesená",J161,0)</f>
        <v>0</v>
      </c>
      <c r="BH161" s="135">
        <f>IF(N161="zníž. prenesená",J161,0)</f>
        <v>0</v>
      </c>
      <c r="BI161" s="135">
        <f>IF(N161="nulová",J161,0)</f>
        <v>0</v>
      </c>
      <c r="BJ161" s="13" t="s">
        <v>121</v>
      </c>
      <c r="BK161" s="135">
        <f>ROUND(I161*H161,2)</f>
        <v>25.57</v>
      </c>
      <c r="BL161" s="13" t="s">
        <v>180</v>
      </c>
      <c r="BM161" s="134" t="s">
        <v>250</v>
      </c>
    </row>
    <row r="162" spans="2:65" s="1" customFormat="1" ht="24" customHeight="1">
      <c r="B162" s="123"/>
      <c r="C162" s="124" t="s">
        <v>251</v>
      </c>
      <c r="D162" s="124" t="s">
        <v>115</v>
      </c>
      <c r="E162" s="125" t="s">
        <v>252</v>
      </c>
      <c r="F162" s="126" t="s">
        <v>253</v>
      </c>
      <c r="G162" s="127" t="s">
        <v>118</v>
      </c>
      <c r="H162" s="128">
        <v>196.7</v>
      </c>
      <c r="I162" s="129">
        <v>0.26</v>
      </c>
      <c r="J162" s="129">
        <f>ROUND(I162*H162,2)</f>
        <v>51.14</v>
      </c>
      <c r="K162" s="126" t="s">
        <v>119</v>
      </c>
      <c r="L162" s="25"/>
      <c r="M162" s="130" t="s">
        <v>1</v>
      </c>
      <c r="N162" s="131" t="s">
        <v>41</v>
      </c>
      <c r="O162" s="132">
        <v>1.24E-2</v>
      </c>
      <c r="P162" s="132">
        <f>O162*H162</f>
        <v>2.4390799999999997</v>
      </c>
      <c r="Q162" s="132">
        <v>5.0000000000000002E-5</v>
      </c>
      <c r="R162" s="132">
        <f>Q162*H162</f>
        <v>9.835E-3</v>
      </c>
      <c r="S162" s="132">
        <v>0</v>
      </c>
      <c r="T162" s="133">
        <f>S162*H162</f>
        <v>0</v>
      </c>
      <c r="AR162" s="134" t="s">
        <v>180</v>
      </c>
      <c r="AT162" s="134" t="s">
        <v>115</v>
      </c>
      <c r="AU162" s="134" t="s">
        <v>121</v>
      </c>
      <c r="AY162" s="13" t="s">
        <v>112</v>
      </c>
      <c r="BE162" s="135">
        <f>IF(N162="základná",J162,0)</f>
        <v>0</v>
      </c>
      <c r="BF162" s="135">
        <f>IF(N162="znížená",J162,0)</f>
        <v>51.14</v>
      </c>
      <c r="BG162" s="135">
        <f>IF(N162="zákl. prenesená",J162,0)</f>
        <v>0</v>
      </c>
      <c r="BH162" s="135">
        <f>IF(N162="zníž. prenesená",J162,0)</f>
        <v>0</v>
      </c>
      <c r="BI162" s="135">
        <f>IF(N162="nulová",J162,0)</f>
        <v>0</v>
      </c>
      <c r="BJ162" s="13" t="s">
        <v>121</v>
      </c>
      <c r="BK162" s="135">
        <f>ROUND(I162*H162,2)</f>
        <v>51.14</v>
      </c>
      <c r="BL162" s="13" t="s">
        <v>180</v>
      </c>
      <c r="BM162" s="134" t="s">
        <v>254</v>
      </c>
    </row>
    <row r="163" spans="2:65" s="1" customFormat="1" ht="24" customHeight="1">
      <c r="B163" s="123"/>
      <c r="C163" s="124" t="s">
        <v>255</v>
      </c>
      <c r="D163" s="124" t="s">
        <v>115</v>
      </c>
      <c r="E163" s="125" t="s">
        <v>256</v>
      </c>
      <c r="F163" s="126" t="s">
        <v>257</v>
      </c>
      <c r="G163" s="127" t="s">
        <v>118</v>
      </c>
      <c r="H163" s="128">
        <v>196.7</v>
      </c>
      <c r="I163" s="129">
        <v>2.4</v>
      </c>
      <c r="J163" s="129">
        <f>ROUND(I163*H163,2)</f>
        <v>472.08</v>
      </c>
      <c r="K163" s="126" t="s">
        <v>1</v>
      </c>
      <c r="L163" s="25"/>
      <c r="M163" s="145" t="s">
        <v>1</v>
      </c>
      <c r="N163" s="146" t="s">
        <v>41</v>
      </c>
      <c r="O163" s="147">
        <v>0.1</v>
      </c>
      <c r="P163" s="147">
        <f>O163*H163</f>
        <v>19.670000000000002</v>
      </c>
      <c r="Q163" s="147">
        <v>0</v>
      </c>
      <c r="R163" s="147">
        <f>Q163*H163</f>
        <v>0</v>
      </c>
      <c r="S163" s="147">
        <v>0</v>
      </c>
      <c r="T163" s="148">
        <f>S163*H163</f>
        <v>0</v>
      </c>
      <c r="AR163" s="134" t="s">
        <v>180</v>
      </c>
      <c r="AT163" s="134" t="s">
        <v>115</v>
      </c>
      <c r="AU163" s="134" t="s">
        <v>121</v>
      </c>
      <c r="AY163" s="13" t="s">
        <v>112</v>
      </c>
      <c r="BE163" s="135">
        <f>IF(N163="základná",J163,0)</f>
        <v>0</v>
      </c>
      <c r="BF163" s="135">
        <f>IF(N163="znížená",J163,0)</f>
        <v>472.08</v>
      </c>
      <c r="BG163" s="135">
        <f>IF(N163="zákl. prenesená",J163,0)</f>
        <v>0</v>
      </c>
      <c r="BH163" s="135">
        <f>IF(N163="zníž. prenesená",J163,0)</f>
        <v>0</v>
      </c>
      <c r="BI163" s="135">
        <f>IF(N163="nulová",J163,0)</f>
        <v>0</v>
      </c>
      <c r="BJ163" s="13" t="s">
        <v>121</v>
      </c>
      <c r="BK163" s="135">
        <f>ROUND(I163*H163,2)</f>
        <v>472.08</v>
      </c>
      <c r="BL163" s="13" t="s">
        <v>180</v>
      </c>
      <c r="BM163" s="134" t="s">
        <v>258</v>
      </c>
    </row>
    <row r="164" spans="2:65" s="1" customFormat="1" ht="6.95" customHeight="1">
      <c r="B164" s="37"/>
      <c r="C164" s="38"/>
      <c r="D164" s="38"/>
      <c r="E164" s="38"/>
      <c r="F164" s="38"/>
      <c r="G164" s="38"/>
      <c r="H164" s="38"/>
      <c r="I164" s="38"/>
      <c r="J164" s="38"/>
      <c r="K164" s="38"/>
      <c r="L164" s="25"/>
    </row>
  </sheetData>
  <autoFilter ref="C121:K163"/>
  <mergeCells count="5">
    <mergeCell ref="E7:H7"/>
    <mergeCell ref="E25:H25"/>
    <mergeCell ref="E85:H85"/>
    <mergeCell ref="E114:H114"/>
    <mergeCell ref="L2:V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Rekapitulácia stavby</vt:lpstr>
      <vt:lpstr>D190209 - Škola pre mimor...</vt:lpstr>
      <vt:lpstr>'D190209 - Škola pre mimor...'!Názvy_tisku</vt:lpstr>
      <vt:lpstr>'Rekapitulácia stavby'!Názvy_tisku</vt:lpstr>
      <vt:lpstr>'D190209 - Škola pre mimor...'!Oblast_tisku</vt:lpstr>
      <vt:lpstr>'Rekapitulácia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MERI-TAMAS-PC\Méri Tamás</dc:creator>
  <cp:lastModifiedBy>SMND</cp:lastModifiedBy>
  <dcterms:created xsi:type="dcterms:W3CDTF">2019-07-18T20:11:35Z</dcterms:created>
  <dcterms:modified xsi:type="dcterms:W3CDTF">2019-08-01T10:50:19Z</dcterms:modified>
</cp:coreProperties>
</file>